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fdelingen\Examens VO\11.Normering\2025-2026\Bestanden voor Examenblad\"/>
    </mc:Choice>
  </mc:AlternateContent>
  <xr:revisionPtr revIDLastSave="0" documentId="8_{E7F301DD-51DF-42CA-9020-E9A49610EB1C}" xr6:coauthVersionLast="47" xr6:coauthVersionMax="47" xr10:uidLastSave="{00000000-0000-0000-0000-000000000000}"/>
  <workbookProtection workbookAlgorithmName="SHA-512" workbookHashValue="s+SpwZX7iGbLDftGxW+pGQf2xeDvA9+Iv1QJ7dhTWDH4kLQNMk6Y4FzvmrCc1ZqCFGT4enqlI5XxFd+sEynXuA==" workbookSaltValue="mC+m+HCCOtkNR+lE408vuQ==" workbookSpinCount="100000" lockStructure="1"/>
  <bookViews>
    <workbookView xWindow="-110" yWindow="-110" windowWidth="19420" windowHeight="11500" xr2:uid="{94C1C1CB-7A56-43C7-B5E1-64F07BB0961A}"/>
  </bookViews>
  <sheets>
    <sheet name="Opzoeken" sheetId="5" r:id="rId1"/>
    <sheet name="Omzettingstabel" sheetId="8" r:id="rId2"/>
    <sheet name="Berekening" sheetId="7" state="hidden" r:id="rId3"/>
    <sheet name="Data" sheetId="2" state="hidden" r:id="rId4"/>
    <sheet name="Schaallengtes" sheetId="3" state="hidden" r:id="rId5"/>
    <sheet name="Keuzelijsten" sheetId="6" state="hidden" r:id="rId6"/>
    <sheet name="Constanten" sheetId="9" state="hidden" r:id="rId7"/>
    <sheet name="Werkwijze intern" sheetId="10" state="hidden" r:id="rId8"/>
    <sheet name="Componenten" sheetId="11" state="hidden" r:id="rId9"/>
  </sheets>
  <externalReferences>
    <externalReference r:id="rId10"/>
  </externalReferences>
  <definedNames>
    <definedName name="AantalOnderdelenBestaat">Opzoeken!$N$28</definedName>
    <definedName name="AantalScoresRelevantIngevuld">Opzoeken!$R$28</definedName>
    <definedName name="_xlnm.Print_Area" localSheetId="1">Omzettingstabel!$A$1:$P$47</definedName>
    <definedName name="BestaatOnderdeelA">Opzoeken!$N$19</definedName>
    <definedName name="BestaatOnderdeelB">Opzoeken!$N$21</definedName>
    <definedName name="BestaatOnderdeelC">Opzoeken!$N$23</definedName>
    <definedName name="BestaatOnderdeelD">Opzoeken!$N$25</definedName>
    <definedName name="CijferDefinitiefGemaakt">Opzoeken!$G$36</definedName>
    <definedName name="DefinitiefGemaakt">Opzoeken!$L$28</definedName>
    <definedName name="HypothetischOnderdeelAVolledig">Opzoeken!$M$19</definedName>
    <definedName name="HypothetischOnderdeelBVolledig">Opzoeken!$M$21</definedName>
    <definedName name="HypothetischOnderdeelCVolledig">Opzoeken!$M$23</definedName>
    <definedName name="HypothetischOnderdeelDVolledig">Opzoeken!$M$25</definedName>
    <definedName name="KleurDefinitiefOnderdeelA">Opzoeken!$O$19</definedName>
    <definedName name="KleurDefinitiefOnderdeelB">Opzoeken!$O$21</definedName>
    <definedName name="KleurDefinitiefOnderdeelC">Opzoeken!$O$23</definedName>
    <definedName name="KleurDefinitiefOnderdeelD">Opzoeken!$O$25</definedName>
    <definedName name="KleurEersteAfname">Opzoeken!$B$14</definedName>
    <definedName name="KleurHerkansing">Opzoeken!$M$14</definedName>
    <definedName name="Leerweg">Opzoeken!$B$10</definedName>
    <definedName name="lengte">Berekening!$C$2</definedName>
    <definedName name="LetterA">Opzoeken!$B$19</definedName>
    <definedName name="LetterB">Opzoeken!$B$21</definedName>
    <definedName name="LetterC">Opzoeken!$B$23</definedName>
    <definedName name="LetterD">Opzoeken!$B$25</definedName>
    <definedName name="N_termDefinitiefGemaakt">Opzoeken!$G$32</definedName>
    <definedName name="nameExamen" hidden="1">'[1]Vragenlijst deel 1'!$B$6</definedName>
    <definedName name="nameNE_code" hidden="1">'[1]Vragenlijst deel 1'!$J$6</definedName>
    <definedName name="nameNVoorOphoging" hidden="1">'[1]Vragenlijst deel 2'!$C$6</definedName>
    <definedName name="nameSchoolsoort" hidden="1">'[1]Vragenlijst deel 1'!$B$3</definedName>
    <definedName name="Nterm">Berekening!$C$3</definedName>
    <definedName name="OptieGekozenOnderdeelA">Opzoeken!$K$19</definedName>
    <definedName name="OptieGekozenOnderdeelB">Opzoeken!$K$21</definedName>
    <definedName name="OptieGekozenOnderdeelC">Opzoeken!$K$23</definedName>
    <definedName name="OptieGekozenOnderdeelD">Opzoeken!$K$25</definedName>
    <definedName name="Profielvak">Opzoeken!$B$6</definedName>
    <definedName name="RangeBerekening">Berekening!$B$7:$H$206</definedName>
    <definedName name="RangeCijfers">Berekening!$H$7:$H$206</definedName>
    <definedName name="RangeScores">Berekening!$B$7:$B$206</definedName>
    <definedName name="RelevantIngevuldOnderdeelA">Opzoeken!$R$19</definedName>
    <definedName name="RelevantIngevuldOnderdeelB">Opzoeken!$R$21</definedName>
    <definedName name="RelevantIngevuldOnderdeelC">Opzoeken!$R$23</definedName>
    <definedName name="RelevantIngevuldOnderdeelD">Opzoeken!$R$25</definedName>
    <definedName name="ResulterendeKleurOnderdeelA">Opzoeken!$L$19</definedName>
    <definedName name="ResulterendeKleurOnderdeelB">Opzoeken!$L$21</definedName>
    <definedName name="ResulterendeKleurOnderdeelC">Opzoeken!$L$23</definedName>
    <definedName name="ResulterendeKleurOnderdeelD">Opzoeken!$L$25</definedName>
    <definedName name="Schaallengte">Berekening!$C$2</definedName>
    <definedName name="SchaallengteDefinitiefGemaakt">Opzoeken!$G$30</definedName>
    <definedName name="SchaallengteHerkansingOnderdeelA">Opzoeken!$I$19</definedName>
    <definedName name="SchaallengteHerkansingOnderdeelB">Opzoeken!$I$21</definedName>
    <definedName name="SchaallengteHerkansingOnderdeelC">Opzoeken!$I$23</definedName>
    <definedName name="SchaallengteHerkansingOnderdeelD">Opzoeken!$I$25</definedName>
    <definedName name="ScoreAlleOnderdelenToelaatbaar">Opzoeken!$S$28</definedName>
    <definedName name="ScoreDefinitiefGemaakt">Opzoeken!$G$34</definedName>
    <definedName name="ScoreOnderdeelAToelaatbaar">Opzoeken!$S$19</definedName>
    <definedName name="ScoreOnderdeelBToelaatbaar">Opzoeken!$S$21</definedName>
    <definedName name="ScoreOnderdeelCToelaatbaar">Opzoeken!$S$23</definedName>
    <definedName name="ScoreOnderdeelDToelaatbaar">Opzoeken!$S$25</definedName>
    <definedName name="Stap123Ingevuld">Opzoeken!$L$14</definedName>
    <definedName name="SubscoreOnderdeelA">Opzoeken!$G$19</definedName>
    <definedName name="SubscoreOnderdeelB">Opzoeken!$G$21</definedName>
    <definedName name="SubscoreOnderdeelC">Opzoeken!$G$23</definedName>
    <definedName name="SubscoreOnderdeelD">Opzoeken!$G$25</definedName>
    <definedName name="tbvOmzettingstabelOnderdeelA">Opzoeken!$P$19</definedName>
    <definedName name="tbvOmzettingstabelOnderdeelB">Opzoeken!$P$21</definedName>
    <definedName name="tbvOmzettingstabelOnderdeelC">Opzoeken!$P$23</definedName>
    <definedName name="tbvOmzettingstabelOnderdeelD">Opzoeken!$P$25</definedName>
    <definedName name="WaardeJa">Constanten!$A$1</definedName>
    <definedName name="WaardeNee">Constanten!$A$2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" i="11" l="1"/>
  <c r="J3" i="11"/>
  <c r="J4" i="11"/>
  <c r="J5" i="11"/>
  <c r="J6" i="11"/>
  <c r="J7" i="11"/>
  <c r="J8" i="11"/>
  <c r="J9" i="11"/>
  <c r="J142" i="11"/>
  <c r="J146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3" i="11"/>
  <c r="J144" i="11"/>
  <c r="J145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H2" i="11"/>
  <c r="H3" i="11"/>
  <c r="H4" i="11"/>
  <c r="H5" i="11"/>
  <c r="H6" i="11"/>
  <c r="H7" i="11"/>
  <c r="H8" i="11"/>
  <c r="H9" i="11"/>
  <c r="H142" i="11"/>
  <c r="H146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3" i="11"/>
  <c r="H144" i="11"/>
  <c r="H145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G2" i="11"/>
  <c r="G3" i="11"/>
  <c r="G4" i="11"/>
  <c r="G5" i="11"/>
  <c r="G6" i="11"/>
  <c r="G7" i="11"/>
  <c r="G8" i="11"/>
  <c r="G9" i="11"/>
  <c r="G142" i="11"/>
  <c r="G146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3" i="11"/>
  <c r="G144" i="11"/>
  <c r="G145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L14" i="5" l="1"/>
  <c r="M14" i="5"/>
  <c r="L23" i="5" l="1"/>
  <c r="M23" i="5" s="1"/>
  <c r="N23" i="5" s="1"/>
  <c r="I23" i="5" s="1"/>
  <c r="L19" i="5"/>
  <c r="L25" i="5"/>
  <c r="M25" i="5" s="1"/>
  <c r="N25" i="5" s="1"/>
  <c r="I25" i="5" s="1"/>
  <c r="L21" i="5"/>
  <c r="M21" i="5" s="1"/>
  <c r="N21" i="5" s="1"/>
  <c r="I21" i="5" s="1"/>
  <c r="M19" i="5" l="1"/>
  <c r="N19" i="5" s="1"/>
  <c r="B22" i="5"/>
  <c r="R21" i="5"/>
  <c r="R25" i="5"/>
  <c r="R23" i="5"/>
  <c r="O21" i="5"/>
  <c r="O25" i="5"/>
  <c r="O23" i="5"/>
  <c r="S23" i="5"/>
  <c r="I19" i="5" l="1"/>
  <c r="S19" i="5" s="1"/>
  <c r="O19" i="5"/>
  <c r="R19" i="5"/>
  <c r="R28" i="5" s="1"/>
  <c r="N28" i="5"/>
  <c r="P21" i="5"/>
  <c r="B24" i="5"/>
  <c r="S25" i="5"/>
  <c r="L28" i="5" l="1"/>
  <c r="G32" i="5" s="1"/>
  <c r="B26" i="5"/>
  <c r="G30" i="5" l="1"/>
  <c r="P23" i="5"/>
  <c r="P19" i="5"/>
  <c r="P25" i="5"/>
  <c r="F4" i="8" l="1"/>
  <c r="S21" i="5"/>
  <c r="S28" i="5" s="1"/>
  <c r="G34" i="5" s="1"/>
  <c r="F2" i="8"/>
  <c r="C3" i="7" l="1"/>
  <c r="F3" i="8"/>
  <c r="C2" i="7"/>
  <c r="D7" i="7" l="1"/>
  <c r="C7" i="7"/>
  <c r="G7" i="7"/>
  <c r="E7" i="7"/>
  <c r="F7" i="7"/>
  <c r="B8" i="7"/>
  <c r="B8" i="8"/>
  <c r="E8" i="7" l="1"/>
  <c r="B9" i="8"/>
  <c r="G8" i="7"/>
  <c r="H7" i="7"/>
  <c r="C8" i="8" s="1"/>
  <c r="F8" i="7"/>
  <c r="D8" i="7"/>
  <c r="C8" i="7"/>
  <c r="B9" i="7"/>
  <c r="H8" i="7" l="1"/>
  <c r="C9" i="8" s="1"/>
  <c r="D9" i="7"/>
  <c r="F9" i="7"/>
  <c r="C9" i="7"/>
  <c r="B10" i="7"/>
  <c r="E9" i="7"/>
  <c r="B10" i="8"/>
  <c r="G9" i="7"/>
  <c r="H9" i="7" l="1"/>
  <c r="C10" i="8" s="1"/>
  <c r="F10" i="7"/>
  <c r="B11" i="7"/>
  <c r="D10" i="7"/>
  <c r="C10" i="7"/>
  <c r="B11" i="8"/>
  <c r="G10" i="7"/>
  <c r="E10" i="7"/>
  <c r="H10" i="7" l="1"/>
  <c r="C11" i="8" s="1"/>
  <c r="C11" i="7"/>
  <c r="D11" i="7"/>
  <c r="F11" i="7"/>
  <c r="B12" i="7"/>
  <c r="E11" i="7"/>
  <c r="B12" i="8"/>
  <c r="G11" i="7"/>
  <c r="H11" i="7" l="1"/>
  <c r="C12" i="8" s="1"/>
  <c r="D12" i="7"/>
  <c r="F12" i="7"/>
  <c r="C12" i="7"/>
  <c r="B13" i="7"/>
  <c r="E12" i="7"/>
  <c r="G12" i="7"/>
  <c r="B13" i="8"/>
  <c r="H12" i="7" l="1"/>
  <c r="C13" i="8" s="1"/>
  <c r="C13" i="7"/>
  <c r="B14" i="7"/>
  <c r="F13" i="7"/>
  <c r="D13" i="7"/>
  <c r="G13" i="7"/>
  <c r="E13" i="7"/>
  <c r="B14" i="8"/>
  <c r="H13" i="7" l="1"/>
  <c r="C14" i="8" s="1"/>
  <c r="B15" i="7"/>
  <c r="F14" i="7"/>
  <c r="D14" i="7"/>
  <c r="C14" i="7"/>
  <c r="B15" i="8"/>
  <c r="E14" i="7"/>
  <c r="G14" i="7"/>
  <c r="H14" i="7" l="1"/>
  <c r="C15" i="8" s="1"/>
  <c r="C15" i="7"/>
  <c r="F15" i="7"/>
  <c r="D15" i="7"/>
  <c r="B16" i="7"/>
  <c r="E15" i="7"/>
  <c r="G15" i="7"/>
  <c r="B16" i="8"/>
  <c r="H15" i="7" l="1"/>
  <c r="C16" i="8" s="1"/>
  <c r="C16" i="7"/>
  <c r="D16" i="7"/>
  <c r="F16" i="7"/>
  <c r="B17" i="7"/>
  <c r="B17" i="8"/>
  <c r="E16" i="7"/>
  <c r="G16" i="7"/>
  <c r="H16" i="7" l="1"/>
  <c r="C17" i="8" s="1"/>
  <c r="D17" i="7"/>
  <c r="F17" i="7"/>
  <c r="B18" i="7"/>
  <c r="C17" i="7"/>
  <c r="E17" i="7"/>
  <c r="G17" i="7"/>
  <c r="B18" i="8"/>
  <c r="H17" i="7" l="1"/>
  <c r="C18" i="8" s="1"/>
  <c r="D18" i="7"/>
  <c r="C18" i="7"/>
  <c r="F18" i="7"/>
  <c r="B19" i="7"/>
  <c r="E18" i="7"/>
  <c r="B19" i="8"/>
  <c r="G18" i="7"/>
  <c r="H18" i="7" l="1"/>
  <c r="C19" i="8" s="1"/>
  <c r="D19" i="7"/>
  <c r="F19" i="7"/>
  <c r="C19" i="7"/>
  <c r="B20" i="7"/>
  <c r="E19" i="7"/>
  <c r="B20" i="8"/>
  <c r="G19" i="7"/>
  <c r="H19" i="7" l="1"/>
  <c r="C20" i="8" s="1"/>
  <c r="C20" i="7"/>
  <c r="D20" i="7"/>
  <c r="F20" i="7"/>
  <c r="B21" i="7"/>
  <c r="B21" i="8"/>
  <c r="G20" i="7"/>
  <c r="E20" i="7"/>
  <c r="H20" i="7" l="1"/>
  <c r="C21" i="8" s="1"/>
  <c r="D21" i="7"/>
  <c r="C21" i="7"/>
  <c r="F21" i="7"/>
  <c r="B22" i="7"/>
  <c r="E21" i="7"/>
  <c r="G21" i="7"/>
  <c r="B22" i="8"/>
  <c r="H21" i="7" l="1"/>
  <c r="C22" i="8" s="1"/>
  <c r="B23" i="7"/>
  <c r="F22" i="7"/>
  <c r="D22" i="7"/>
  <c r="C22" i="7"/>
  <c r="G22" i="7"/>
  <c r="B23" i="8"/>
  <c r="E22" i="7"/>
  <c r="H22" i="7" l="1"/>
  <c r="C23" i="8" s="1"/>
  <c r="C23" i="7"/>
  <c r="F23" i="7"/>
  <c r="B24" i="7"/>
  <c r="D23" i="7"/>
  <c r="B24" i="8"/>
  <c r="E23" i="7"/>
  <c r="G23" i="7"/>
  <c r="H23" i="7" l="1"/>
  <c r="C24" i="8" s="1"/>
  <c r="C24" i="7"/>
  <c r="F24" i="7"/>
  <c r="D24" i="7"/>
  <c r="B25" i="7"/>
  <c r="E24" i="7"/>
  <c r="G24" i="7"/>
  <c r="B25" i="8"/>
  <c r="H24" i="7" l="1"/>
  <c r="C25" i="8" s="1"/>
  <c r="D25" i="7"/>
  <c r="C25" i="7"/>
  <c r="F25" i="7"/>
  <c r="B26" i="7"/>
  <c r="E25" i="7"/>
  <c r="G25" i="7"/>
  <c r="B26" i="8"/>
  <c r="H25" i="7" l="1"/>
  <c r="C26" i="8" s="1"/>
  <c r="C26" i="7"/>
  <c r="D26" i="7"/>
  <c r="F26" i="7"/>
  <c r="B27" i="7"/>
  <c r="G26" i="7"/>
  <c r="E26" i="7"/>
  <c r="B27" i="8"/>
  <c r="H26" i="7" l="1"/>
  <c r="C27" i="8" s="1"/>
  <c r="D27" i="7"/>
  <c r="F27" i="7"/>
  <c r="C27" i="7"/>
  <c r="B28" i="7"/>
  <c r="G27" i="7"/>
  <c r="B28" i="8"/>
  <c r="E27" i="7"/>
  <c r="H27" i="7" l="1"/>
  <c r="C28" i="8" s="1"/>
  <c r="D28" i="7"/>
  <c r="C28" i="7"/>
  <c r="F28" i="7"/>
  <c r="B29" i="7"/>
  <c r="B29" i="8"/>
  <c r="E28" i="7"/>
  <c r="G28" i="7"/>
  <c r="H28" i="7" l="1"/>
  <c r="C29" i="8" s="1"/>
  <c r="F29" i="7"/>
  <c r="D29" i="7"/>
  <c r="C29" i="7"/>
  <c r="B30" i="7"/>
  <c r="E29" i="7"/>
  <c r="G29" i="7"/>
  <c r="B30" i="8"/>
  <c r="H29" i="7" l="1"/>
  <c r="C30" i="8" s="1"/>
  <c r="C30" i="7"/>
  <c r="B31" i="7"/>
  <c r="D30" i="7"/>
  <c r="F30" i="7"/>
  <c r="B31" i="8"/>
  <c r="E30" i="7"/>
  <c r="G30" i="7"/>
  <c r="H30" i="7" l="1"/>
  <c r="C31" i="8" s="1"/>
  <c r="F31" i="7"/>
  <c r="D31" i="7"/>
  <c r="C31" i="7"/>
  <c r="B32" i="7"/>
  <c r="G31" i="7"/>
  <c r="E31" i="7"/>
  <c r="B32" i="8"/>
  <c r="H31" i="7" l="1"/>
  <c r="C32" i="8" s="1"/>
  <c r="F32" i="7"/>
  <c r="D32" i="7"/>
  <c r="C32" i="7"/>
  <c r="B33" i="7"/>
  <c r="E32" i="7"/>
  <c r="B33" i="8"/>
  <c r="G32" i="7"/>
  <c r="H32" i="7" l="1"/>
  <c r="C33" i="8" s="1"/>
  <c r="D33" i="7"/>
  <c r="F33" i="7"/>
  <c r="B34" i="7"/>
  <c r="C33" i="7"/>
  <c r="G33" i="7"/>
  <c r="E33" i="7"/>
  <c r="B34" i="8"/>
  <c r="H33" i="7" l="1"/>
  <c r="C34" i="8" s="1"/>
  <c r="D34" i="7"/>
  <c r="B35" i="7"/>
  <c r="C34" i="7"/>
  <c r="F34" i="7"/>
  <c r="G34" i="7"/>
  <c r="B35" i="8"/>
  <c r="E34" i="7"/>
  <c r="H34" i="7" l="1"/>
  <c r="C35" i="8" s="1"/>
  <c r="C35" i="7"/>
  <c r="D35" i="7"/>
  <c r="F35" i="7"/>
  <c r="B36" i="7"/>
  <c r="G35" i="7"/>
  <c r="E35" i="7"/>
  <c r="B36" i="8"/>
  <c r="H35" i="7" l="1"/>
  <c r="C36" i="8" s="1"/>
  <c r="C36" i="7"/>
  <c r="F36" i="7"/>
  <c r="D36" i="7"/>
  <c r="B37" i="7"/>
  <c r="B37" i="8"/>
  <c r="G36" i="7"/>
  <c r="E36" i="7"/>
  <c r="H36" i="7" l="1"/>
  <c r="C37" i="8" s="1"/>
  <c r="D37" i="7"/>
  <c r="F37" i="7"/>
  <c r="C37" i="7"/>
  <c r="B38" i="7"/>
  <c r="B39" i="7" s="1"/>
  <c r="E37" i="7"/>
  <c r="B38" i="8"/>
  <c r="G37" i="7"/>
  <c r="H37" i="7" l="1"/>
  <c r="C38" i="8" s="1"/>
  <c r="C38" i="7"/>
  <c r="D38" i="7"/>
  <c r="F38" i="7"/>
  <c r="E38" i="7"/>
  <c r="G38" i="7"/>
  <c r="B39" i="8"/>
  <c r="H38" i="7" l="1"/>
  <c r="C39" i="8" s="1"/>
  <c r="F39" i="7"/>
  <c r="D39" i="7"/>
  <c r="C39" i="7"/>
  <c r="B40" i="7"/>
  <c r="B40" i="8"/>
  <c r="E39" i="7"/>
  <c r="G39" i="7"/>
  <c r="H39" i="7" l="1"/>
  <c r="C40" i="8" s="1"/>
  <c r="C40" i="7"/>
  <c r="D40" i="7"/>
  <c r="F40" i="7"/>
  <c r="B41" i="7"/>
  <c r="E40" i="7"/>
  <c r="G40" i="7"/>
  <c r="B41" i="8"/>
  <c r="H40" i="7" l="1"/>
  <c r="C41" i="8" s="1"/>
  <c r="C41" i="7"/>
  <c r="F41" i="7"/>
  <c r="D41" i="7"/>
  <c r="B42" i="7"/>
  <c r="G41" i="7"/>
  <c r="E41" i="7"/>
  <c r="B42" i="8"/>
  <c r="H41" i="7" l="1"/>
  <c r="C42" i="8" s="1"/>
  <c r="D42" i="7"/>
  <c r="B43" i="7"/>
  <c r="F42" i="7"/>
  <c r="C42" i="7"/>
  <c r="G42" i="7"/>
  <c r="B43" i="8"/>
  <c r="E42" i="7"/>
  <c r="H42" i="7" l="1"/>
  <c r="C43" i="8" s="1"/>
  <c r="C43" i="7"/>
  <c r="D43" i="7"/>
  <c r="F43" i="7"/>
  <c r="B44" i="7"/>
  <c r="E43" i="7"/>
  <c r="G43" i="7"/>
  <c r="B44" i="8"/>
  <c r="H43" i="7" l="1"/>
  <c r="C44" i="8" s="1"/>
  <c r="F44" i="7"/>
  <c r="D44" i="7"/>
  <c r="C44" i="7"/>
  <c r="B45" i="7"/>
  <c r="E44" i="7"/>
  <c r="G44" i="7"/>
  <c r="B45" i="8"/>
  <c r="H44" i="7" l="1"/>
  <c r="C45" i="8" s="1"/>
  <c r="C45" i="7"/>
  <c r="F45" i="7"/>
  <c r="D45" i="7"/>
  <c r="B46" i="7"/>
  <c r="E45" i="7"/>
  <c r="B46" i="8"/>
  <c r="G45" i="7"/>
  <c r="H45" i="7" l="1"/>
  <c r="C46" i="8" s="1"/>
  <c r="B47" i="7"/>
  <c r="D46" i="7"/>
  <c r="F46" i="7"/>
  <c r="C46" i="7"/>
  <c r="G46" i="7"/>
  <c r="E46" i="7"/>
  <c r="B47" i="8"/>
  <c r="H46" i="7" l="1"/>
  <c r="C47" i="8" s="1"/>
  <c r="F47" i="7"/>
  <c r="C47" i="7"/>
  <c r="B48" i="7"/>
  <c r="D47" i="7"/>
  <c r="E47" i="7"/>
  <c r="E8" i="8"/>
  <c r="G47" i="7"/>
  <c r="H47" i="7" l="1"/>
  <c r="F8" i="8" s="1"/>
  <c r="C48" i="7"/>
  <c r="D48" i="7"/>
  <c r="F48" i="7"/>
  <c r="B49" i="7"/>
  <c r="G48" i="7"/>
  <c r="E9" i="8"/>
  <c r="E48" i="7"/>
  <c r="H48" i="7" l="1"/>
  <c r="F9" i="8" s="1"/>
  <c r="C49" i="7"/>
  <c r="D49" i="7"/>
  <c r="B50" i="7"/>
  <c r="F49" i="7"/>
  <c r="E49" i="7"/>
  <c r="G49" i="7"/>
  <c r="E10" i="8"/>
  <c r="H49" i="7" l="1"/>
  <c r="F10" i="8" s="1"/>
  <c r="B51" i="7"/>
  <c r="D50" i="7"/>
  <c r="C50" i="7"/>
  <c r="F50" i="7"/>
  <c r="E50" i="7"/>
  <c r="E11" i="8"/>
  <c r="G50" i="7"/>
  <c r="H50" i="7" l="1"/>
  <c r="F11" i="8" s="1"/>
  <c r="D51" i="7"/>
  <c r="C51" i="7"/>
  <c r="F51" i="7"/>
  <c r="B52" i="7"/>
  <c r="G51" i="7"/>
  <c r="E51" i="7"/>
  <c r="E12" i="8"/>
  <c r="H51" i="7" l="1"/>
  <c r="F12" i="8" s="1"/>
  <c r="C52" i="7"/>
  <c r="D52" i="7"/>
  <c r="F52" i="7"/>
  <c r="B53" i="7"/>
  <c r="E52" i="7"/>
  <c r="G52" i="7"/>
  <c r="E13" i="8"/>
  <c r="H52" i="7" l="1"/>
  <c r="F13" i="8" s="1"/>
  <c r="D53" i="7"/>
  <c r="C53" i="7"/>
  <c r="F53" i="7"/>
  <c r="B54" i="7"/>
  <c r="G53" i="7"/>
  <c r="E53" i="7"/>
  <c r="E14" i="8"/>
  <c r="H53" i="7" l="1"/>
  <c r="F14" i="8" s="1"/>
  <c r="D54" i="7"/>
  <c r="B55" i="7"/>
  <c r="C54" i="7"/>
  <c r="F54" i="7"/>
  <c r="E15" i="8"/>
  <c r="G54" i="7"/>
  <c r="E54" i="7"/>
  <c r="H54" i="7" l="1"/>
  <c r="F15" i="8" s="1"/>
  <c r="F55" i="7"/>
  <c r="C55" i="7"/>
  <c r="D55" i="7"/>
  <c r="B56" i="7"/>
  <c r="G55" i="7"/>
  <c r="E55" i="7"/>
  <c r="E16" i="8"/>
  <c r="H55" i="7" l="1"/>
  <c r="F16" i="8" s="1"/>
  <c r="D56" i="7"/>
  <c r="F56" i="7"/>
  <c r="C56" i="7"/>
  <c r="B57" i="7"/>
  <c r="E56" i="7"/>
  <c r="G56" i="7"/>
  <c r="E17" i="8"/>
  <c r="H56" i="7" l="1"/>
  <c r="F17" i="8" s="1"/>
  <c r="D57" i="7"/>
  <c r="F57" i="7"/>
  <c r="C57" i="7"/>
  <c r="B58" i="7"/>
  <c r="E18" i="8"/>
  <c r="G57" i="7"/>
  <c r="E57" i="7"/>
  <c r="H57" i="7" l="1"/>
  <c r="F18" i="8" s="1"/>
  <c r="F58" i="7"/>
  <c r="C58" i="7"/>
  <c r="D58" i="7"/>
  <c r="B59" i="7"/>
  <c r="E19" i="8"/>
  <c r="E58" i="7"/>
  <c r="G58" i="7"/>
  <c r="H58" i="7" l="1"/>
  <c r="F19" i="8" s="1"/>
  <c r="C59" i="7"/>
  <c r="D59" i="7"/>
  <c r="F59" i="7"/>
  <c r="B60" i="7"/>
  <c r="G59" i="7"/>
  <c r="E20" i="8"/>
  <c r="E59" i="7"/>
  <c r="H59" i="7" l="1"/>
  <c r="F20" i="8" s="1"/>
  <c r="F60" i="7"/>
  <c r="D60" i="7"/>
  <c r="C60" i="7"/>
  <c r="B61" i="7"/>
  <c r="E21" i="8"/>
  <c r="G60" i="7"/>
  <c r="E60" i="7"/>
  <c r="H60" i="7" l="1"/>
  <c r="F21" i="8" s="1"/>
  <c r="C61" i="7"/>
  <c r="D61" i="7"/>
  <c r="F61" i="7"/>
  <c r="B62" i="7"/>
  <c r="E22" i="8"/>
  <c r="G61" i="7"/>
  <c r="E61" i="7"/>
  <c r="H61" i="7" l="1"/>
  <c r="F22" i="8" s="1"/>
  <c r="D62" i="7"/>
  <c r="C62" i="7"/>
  <c r="F62" i="7"/>
  <c r="B63" i="7"/>
  <c r="G62" i="7"/>
  <c r="E23" i="8"/>
  <c r="E62" i="7"/>
  <c r="H62" i="7" l="1"/>
  <c r="F23" i="8" s="1"/>
  <c r="D63" i="7"/>
  <c r="C63" i="7"/>
  <c r="F63" i="7"/>
  <c r="B64" i="7"/>
  <c r="G63" i="7"/>
  <c r="E63" i="7"/>
  <c r="E24" i="8"/>
  <c r="H63" i="7" l="1"/>
  <c r="F24" i="8" s="1"/>
  <c r="D64" i="7"/>
  <c r="F64" i="7"/>
  <c r="C64" i="7"/>
  <c r="B65" i="7"/>
  <c r="G64" i="7"/>
  <c r="E64" i="7"/>
  <c r="E25" i="8"/>
  <c r="H64" i="7" l="1"/>
  <c r="F25" i="8" s="1"/>
  <c r="C65" i="7"/>
  <c r="F65" i="7"/>
  <c r="D65" i="7"/>
  <c r="B66" i="7"/>
  <c r="E65" i="7"/>
  <c r="E26" i="8"/>
  <c r="G65" i="7"/>
  <c r="H65" i="7" l="1"/>
  <c r="F26" i="8" s="1"/>
  <c r="C66" i="7"/>
  <c r="F66" i="7"/>
  <c r="D66" i="7"/>
  <c r="B67" i="7"/>
  <c r="G66" i="7"/>
  <c r="E66" i="7"/>
  <c r="E27" i="8"/>
  <c r="H66" i="7" l="1"/>
  <c r="F27" i="8" s="1"/>
  <c r="F67" i="7"/>
  <c r="C67" i="7"/>
  <c r="D67" i="7"/>
  <c r="B68" i="7"/>
  <c r="E67" i="7"/>
  <c r="E28" i="8"/>
  <c r="G67" i="7"/>
  <c r="H67" i="7" l="1"/>
  <c r="F28" i="8" s="1"/>
  <c r="D68" i="7"/>
  <c r="B69" i="7"/>
  <c r="F68" i="7"/>
  <c r="C68" i="7"/>
  <c r="G68" i="7"/>
  <c r="E29" i="8"/>
  <c r="E68" i="7"/>
  <c r="H68" i="7" l="1"/>
  <c r="F29" i="8" s="1"/>
  <c r="C69" i="7"/>
  <c r="F69" i="7"/>
  <c r="D69" i="7"/>
  <c r="B70" i="7"/>
  <c r="G69" i="7"/>
  <c r="E69" i="7"/>
  <c r="E30" i="8"/>
  <c r="H69" i="7" l="1"/>
  <c r="F30" i="8" s="1"/>
  <c r="C70" i="7"/>
  <c r="D70" i="7"/>
  <c r="F70" i="7"/>
  <c r="B71" i="7"/>
  <c r="E31" i="8"/>
  <c r="G70" i="7"/>
  <c r="E70" i="7"/>
  <c r="H70" i="7" l="1"/>
  <c r="F31" i="8" s="1"/>
  <c r="C71" i="7"/>
  <c r="F71" i="7"/>
  <c r="D71" i="7"/>
  <c r="B72" i="7"/>
  <c r="G71" i="7"/>
  <c r="E32" i="8"/>
  <c r="E71" i="7"/>
  <c r="H71" i="7" l="1"/>
  <c r="F32" i="8" s="1"/>
  <c r="F72" i="7"/>
  <c r="C72" i="7"/>
  <c r="D72" i="7"/>
  <c r="B73" i="7"/>
  <c r="E33" i="8"/>
  <c r="E72" i="7"/>
  <c r="G72" i="7"/>
  <c r="H72" i="7" l="1"/>
  <c r="F33" i="8" s="1"/>
  <c r="C73" i="7"/>
  <c r="F73" i="7"/>
  <c r="B74" i="7"/>
  <c r="D73" i="7"/>
  <c r="G73" i="7"/>
  <c r="E73" i="7"/>
  <c r="E34" i="8"/>
  <c r="H73" i="7" l="1"/>
  <c r="F34" i="8" s="1"/>
  <c r="C74" i="7"/>
  <c r="B75" i="7"/>
  <c r="D74" i="7"/>
  <c r="F74" i="7"/>
  <c r="E74" i="7"/>
  <c r="E35" i="8"/>
  <c r="G74" i="7"/>
  <c r="H74" i="7" l="1"/>
  <c r="F35" i="8" s="1"/>
  <c r="C75" i="7"/>
  <c r="F75" i="7"/>
  <c r="D75" i="7"/>
  <c r="B76" i="7"/>
  <c r="G75" i="7"/>
  <c r="E75" i="7"/>
  <c r="E36" i="8"/>
  <c r="H75" i="7" l="1"/>
  <c r="F36" i="8" s="1"/>
  <c r="C76" i="7"/>
  <c r="F76" i="7"/>
  <c r="B77" i="7"/>
  <c r="D76" i="7"/>
  <c r="G76" i="7"/>
  <c r="E76" i="7"/>
  <c r="E37" i="8"/>
  <c r="H76" i="7" l="1"/>
  <c r="F37" i="8" s="1"/>
  <c r="D77" i="7"/>
  <c r="C77" i="7"/>
  <c r="F77" i="7"/>
  <c r="B78" i="7"/>
  <c r="G77" i="7"/>
  <c r="E77" i="7"/>
  <c r="E38" i="8"/>
  <c r="H77" i="7" l="1"/>
  <c r="F38" i="8" s="1"/>
  <c r="B79" i="7"/>
  <c r="F78" i="7"/>
  <c r="D78" i="7"/>
  <c r="C78" i="7"/>
  <c r="G78" i="7"/>
  <c r="E78" i="7"/>
  <c r="E39" i="8"/>
  <c r="H78" i="7" l="1"/>
  <c r="F39" i="8" s="1"/>
  <c r="F79" i="7"/>
  <c r="D79" i="7"/>
  <c r="C79" i="7"/>
  <c r="B80" i="7"/>
  <c r="E79" i="7"/>
  <c r="G79" i="7"/>
  <c r="E40" i="8"/>
  <c r="H79" i="7" l="1"/>
  <c r="F40" i="8" s="1"/>
  <c r="C80" i="7"/>
  <c r="F80" i="7"/>
  <c r="D80" i="7"/>
  <c r="B81" i="7"/>
  <c r="G80" i="7"/>
  <c r="E80" i="7"/>
  <c r="E41" i="8"/>
  <c r="H80" i="7" l="1"/>
  <c r="F41" i="8" s="1"/>
  <c r="F81" i="7"/>
  <c r="C81" i="7"/>
  <c r="D81" i="7"/>
  <c r="B82" i="7"/>
  <c r="E81" i="7"/>
  <c r="E42" i="8"/>
  <c r="G81" i="7"/>
  <c r="H81" i="7" l="1"/>
  <c r="F42" i="8" s="1"/>
  <c r="D82" i="7"/>
  <c r="C82" i="7"/>
  <c r="B83" i="7"/>
  <c r="F82" i="7"/>
  <c r="E43" i="8"/>
  <c r="E82" i="7"/>
  <c r="G82" i="7"/>
  <c r="H82" i="7" l="1"/>
  <c r="F43" i="8" s="1"/>
  <c r="F83" i="7"/>
  <c r="D83" i="7"/>
  <c r="C83" i="7"/>
  <c r="B84" i="7"/>
  <c r="E83" i="7"/>
  <c r="G83" i="7"/>
  <c r="E44" i="8"/>
  <c r="H83" i="7" l="1"/>
  <c r="F44" i="8" s="1"/>
  <c r="F84" i="7"/>
  <c r="C84" i="7"/>
  <c r="D84" i="7"/>
  <c r="B85" i="7"/>
  <c r="E84" i="7"/>
  <c r="G84" i="7"/>
  <c r="E45" i="8"/>
  <c r="H84" i="7" l="1"/>
  <c r="F45" i="8" s="1"/>
  <c r="C85" i="7"/>
  <c r="D85" i="7"/>
  <c r="B86" i="7"/>
  <c r="F85" i="7"/>
  <c r="E46" i="8"/>
  <c r="E85" i="7"/>
  <c r="G85" i="7"/>
  <c r="H85" i="7" l="1"/>
  <c r="F46" i="8" s="1"/>
  <c r="C86" i="7"/>
  <c r="B87" i="7"/>
  <c r="F86" i="7"/>
  <c r="D86" i="7"/>
  <c r="E47" i="8"/>
  <c r="E86" i="7"/>
  <c r="G86" i="7"/>
  <c r="H86" i="7" l="1"/>
  <c r="F47" i="8" s="1"/>
  <c r="F87" i="7"/>
  <c r="C87" i="7"/>
  <c r="B88" i="7"/>
  <c r="D87" i="7"/>
  <c r="G87" i="7"/>
  <c r="H8" i="8"/>
  <c r="E87" i="7"/>
  <c r="H87" i="7" l="1"/>
  <c r="I8" i="8" s="1"/>
  <c r="C88" i="7"/>
  <c r="D88" i="7"/>
  <c r="F88" i="7"/>
  <c r="B89" i="7"/>
  <c r="E88" i="7"/>
  <c r="G88" i="7"/>
  <c r="H9" i="8"/>
  <c r="H88" i="7" l="1"/>
  <c r="I9" i="8" s="1"/>
  <c r="C89" i="7"/>
  <c r="D89" i="7"/>
  <c r="F89" i="7"/>
  <c r="B90" i="7"/>
  <c r="H10" i="8"/>
  <c r="G89" i="7"/>
  <c r="E89" i="7"/>
  <c r="H89" i="7" l="1"/>
  <c r="I10" i="8" s="1"/>
  <c r="D90" i="7"/>
  <c r="C90" i="7"/>
  <c r="F90" i="7"/>
  <c r="B91" i="7"/>
  <c r="G90" i="7"/>
  <c r="E90" i="7"/>
  <c r="H11" i="8"/>
  <c r="H90" i="7" l="1"/>
  <c r="I11" i="8" s="1"/>
  <c r="D91" i="7"/>
  <c r="C91" i="7"/>
  <c r="F91" i="7"/>
  <c r="B92" i="7"/>
  <c r="H12" i="8"/>
  <c r="G91" i="7"/>
  <c r="E91" i="7"/>
  <c r="H91" i="7" l="1"/>
  <c r="I12" i="8" s="1"/>
  <c r="C92" i="7"/>
  <c r="D92" i="7"/>
  <c r="F92" i="7"/>
  <c r="B93" i="7"/>
  <c r="E92" i="7"/>
  <c r="H13" i="8"/>
  <c r="G92" i="7"/>
  <c r="H92" i="7" l="1"/>
  <c r="I13" i="8" s="1"/>
  <c r="D93" i="7"/>
  <c r="C93" i="7"/>
  <c r="F93" i="7"/>
  <c r="B94" i="7"/>
  <c r="G93" i="7"/>
  <c r="E93" i="7"/>
  <c r="H14" i="8"/>
  <c r="H93" i="7" l="1"/>
  <c r="I14" i="8" s="1"/>
  <c r="F94" i="7"/>
  <c r="C94" i="7"/>
  <c r="B95" i="7"/>
  <c r="D94" i="7"/>
  <c r="E94" i="7"/>
  <c r="H15" i="8"/>
  <c r="G94" i="7"/>
  <c r="H94" i="7" l="1"/>
  <c r="I15" i="8" s="1"/>
  <c r="C95" i="7"/>
  <c r="F95" i="7"/>
  <c r="D95" i="7"/>
  <c r="B96" i="7"/>
  <c r="E95" i="7"/>
  <c r="H16" i="8"/>
  <c r="G95" i="7"/>
  <c r="H95" i="7" l="1"/>
  <c r="I16" i="8" s="1"/>
  <c r="F96" i="7"/>
  <c r="C96" i="7"/>
  <c r="D96" i="7"/>
  <c r="B97" i="7"/>
  <c r="G96" i="7"/>
  <c r="E96" i="7"/>
  <c r="H17" i="8"/>
  <c r="H96" i="7" l="1"/>
  <c r="I17" i="8" s="1"/>
  <c r="F97" i="7"/>
  <c r="D97" i="7"/>
  <c r="B98" i="7"/>
  <c r="C97" i="7"/>
  <c r="H18" i="8"/>
  <c r="G97" i="7"/>
  <c r="E97" i="7"/>
  <c r="H97" i="7" l="1"/>
  <c r="I18" i="8" s="1"/>
  <c r="C98" i="7"/>
  <c r="D98" i="7"/>
  <c r="F98" i="7"/>
  <c r="B99" i="7"/>
  <c r="G98" i="7"/>
  <c r="H19" i="8"/>
  <c r="E98" i="7"/>
  <c r="H98" i="7" l="1"/>
  <c r="I19" i="8" s="1"/>
  <c r="C99" i="7"/>
  <c r="D99" i="7"/>
  <c r="F99" i="7"/>
  <c r="B100" i="7"/>
  <c r="G99" i="7"/>
  <c r="E99" i="7"/>
  <c r="H20" i="8"/>
  <c r="H99" i="7" l="1"/>
  <c r="I20" i="8" s="1"/>
  <c r="F100" i="7"/>
  <c r="C100" i="7"/>
  <c r="B101" i="7"/>
  <c r="D100" i="7"/>
  <c r="E100" i="7"/>
  <c r="G100" i="7"/>
  <c r="H21" i="8"/>
  <c r="H100" i="7" l="1"/>
  <c r="I21" i="8" s="1"/>
  <c r="F101" i="7"/>
  <c r="D101" i="7"/>
  <c r="C101" i="7"/>
  <c r="B102" i="7"/>
  <c r="G101" i="7"/>
  <c r="E101" i="7"/>
  <c r="H22" i="8"/>
  <c r="H101" i="7" l="1"/>
  <c r="I22" i="8" s="1"/>
  <c r="B103" i="7"/>
  <c r="F102" i="7"/>
  <c r="D102" i="7"/>
  <c r="C102" i="7"/>
  <c r="G102" i="7"/>
  <c r="E102" i="7"/>
  <c r="H23" i="8"/>
  <c r="H102" i="7" l="1"/>
  <c r="I23" i="8" s="1"/>
  <c r="D103" i="7"/>
  <c r="F103" i="7"/>
  <c r="C103" i="7"/>
  <c r="B104" i="7"/>
  <c r="H24" i="8"/>
  <c r="G103" i="7"/>
  <c r="E103" i="7"/>
  <c r="H103" i="7" l="1"/>
  <c r="I24" i="8" s="1"/>
  <c r="D104" i="7"/>
  <c r="F104" i="7"/>
  <c r="C104" i="7"/>
  <c r="B105" i="7"/>
  <c r="G104" i="7"/>
  <c r="H25" i="8"/>
  <c r="E104" i="7"/>
  <c r="H104" i="7" l="1"/>
  <c r="I25" i="8" s="1"/>
  <c r="C105" i="7"/>
  <c r="F105" i="7"/>
  <c r="D105" i="7"/>
  <c r="B106" i="7"/>
  <c r="E105" i="7"/>
  <c r="H26" i="8"/>
  <c r="G105" i="7"/>
  <c r="H105" i="7" l="1"/>
  <c r="I26" i="8" s="1"/>
  <c r="D106" i="7"/>
  <c r="F106" i="7"/>
  <c r="C106" i="7"/>
  <c r="B107" i="7"/>
  <c r="G106" i="7"/>
  <c r="H27" i="8"/>
  <c r="E106" i="7"/>
  <c r="H106" i="7" l="1"/>
  <c r="I27" i="8" s="1"/>
  <c r="B108" i="7"/>
  <c r="F107" i="7"/>
  <c r="D107" i="7"/>
  <c r="C107" i="7"/>
  <c r="G107" i="7"/>
  <c r="H28" i="8"/>
  <c r="E107" i="7"/>
  <c r="H107" i="7" l="1"/>
  <c r="I28" i="8" s="1"/>
  <c r="F108" i="7"/>
  <c r="C108" i="7"/>
  <c r="D108" i="7"/>
  <c r="B109" i="7"/>
  <c r="H29" i="8"/>
  <c r="E108" i="7"/>
  <c r="G108" i="7"/>
  <c r="H108" i="7" l="1"/>
  <c r="I29" i="8" s="1"/>
  <c r="C109" i="7"/>
  <c r="F109" i="7"/>
  <c r="D109" i="7"/>
  <c r="B110" i="7"/>
  <c r="G109" i="7"/>
  <c r="E109" i="7"/>
  <c r="H30" i="8"/>
  <c r="H109" i="7" l="1"/>
  <c r="I30" i="8" s="1"/>
  <c r="F110" i="7"/>
  <c r="C110" i="7"/>
  <c r="D110" i="7"/>
  <c r="B111" i="7"/>
  <c r="G110" i="7"/>
  <c r="E110" i="7"/>
  <c r="H31" i="8"/>
  <c r="H110" i="7" l="1"/>
  <c r="I31" i="8" s="1"/>
  <c r="C111" i="7"/>
  <c r="F111" i="7"/>
  <c r="B112" i="7"/>
  <c r="D111" i="7"/>
  <c r="G111" i="7"/>
  <c r="H32" i="8"/>
  <c r="E111" i="7"/>
  <c r="H111" i="7" l="1"/>
  <c r="I32" i="8" s="1"/>
  <c r="C112" i="7"/>
  <c r="D112" i="7"/>
  <c r="F112" i="7"/>
  <c r="B113" i="7"/>
  <c r="G112" i="7"/>
  <c r="E112" i="7"/>
  <c r="H33" i="8"/>
  <c r="H112" i="7" l="1"/>
  <c r="I33" i="8" s="1"/>
  <c r="D113" i="7"/>
  <c r="F113" i="7"/>
  <c r="C113" i="7"/>
  <c r="B114" i="7"/>
  <c r="H34" i="8"/>
  <c r="E113" i="7"/>
  <c r="G113" i="7"/>
  <c r="H113" i="7" l="1"/>
  <c r="I34" i="8" s="1"/>
  <c r="D114" i="7"/>
  <c r="F114" i="7"/>
  <c r="C114" i="7"/>
  <c r="B115" i="7"/>
  <c r="G114" i="7"/>
  <c r="E114" i="7"/>
  <c r="H35" i="8"/>
  <c r="H114" i="7" l="1"/>
  <c r="I35" i="8" s="1"/>
  <c r="B116" i="7"/>
  <c r="D115" i="7"/>
  <c r="C115" i="7"/>
  <c r="F115" i="7"/>
  <c r="H36" i="8"/>
  <c r="E115" i="7"/>
  <c r="G115" i="7"/>
  <c r="H115" i="7" l="1"/>
  <c r="I36" i="8" s="1"/>
  <c r="C116" i="7"/>
  <c r="D116" i="7"/>
  <c r="F116" i="7"/>
  <c r="B117" i="7"/>
  <c r="E116" i="7"/>
  <c r="G116" i="7"/>
  <c r="H37" i="8"/>
  <c r="H116" i="7" l="1"/>
  <c r="I37" i="8" s="1"/>
  <c r="C117" i="7"/>
  <c r="F117" i="7"/>
  <c r="B118" i="7"/>
  <c r="D117" i="7"/>
  <c r="G117" i="7"/>
  <c r="E117" i="7"/>
  <c r="H38" i="8"/>
  <c r="H117" i="7" l="1"/>
  <c r="I38" i="8" s="1"/>
  <c r="F118" i="7"/>
  <c r="B119" i="7"/>
  <c r="C118" i="7"/>
  <c r="D118" i="7"/>
  <c r="G118" i="7"/>
  <c r="E118" i="7"/>
  <c r="H39" i="8"/>
  <c r="H118" i="7" l="1"/>
  <c r="I39" i="8" s="1"/>
  <c r="C119" i="7"/>
  <c r="D119" i="7"/>
  <c r="F119" i="7"/>
  <c r="B120" i="7"/>
  <c r="G119" i="7"/>
  <c r="H40" i="8"/>
  <c r="E119" i="7"/>
  <c r="H119" i="7" l="1"/>
  <c r="I40" i="8" s="1"/>
  <c r="C120" i="7"/>
  <c r="D120" i="7"/>
  <c r="F120" i="7"/>
  <c r="B121" i="7"/>
  <c r="G120" i="7"/>
  <c r="H41" i="8"/>
  <c r="E120" i="7"/>
  <c r="H120" i="7" l="1"/>
  <c r="I41" i="8" s="1"/>
  <c r="C121" i="7"/>
  <c r="D121" i="7"/>
  <c r="F121" i="7"/>
  <c r="B122" i="7"/>
  <c r="E121" i="7"/>
  <c r="H42" i="8"/>
  <c r="G121" i="7"/>
  <c r="H121" i="7" l="1"/>
  <c r="I42" i="8" s="1"/>
  <c r="C122" i="7"/>
  <c r="F122" i="7"/>
  <c r="B123" i="7"/>
  <c r="D122" i="7"/>
  <c r="E122" i="7"/>
  <c r="H43" i="8"/>
  <c r="G122" i="7"/>
  <c r="H122" i="7" l="1"/>
  <c r="I43" i="8" s="1"/>
  <c r="F123" i="7"/>
  <c r="D123" i="7"/>
  <c r="C123" i="7"/>
  <c r="B124" i="7"/>
  <c r="E123" i="7"/>
  <c r="G123" i="7"/>
  <c r="H44" i="8"/>
  <c r="H123" i="7" l="1"/>
  <c r="I44" i="8" s="1"/>
  <c r="D124" i="7"/>
  <c r="C124" i="7"/>
  <c r="F124" i="7"/>
  <c r="B125" i="7"/>
  <c r="E124" i="7"/>
  <c r="H45" i="8"/>
  <c r="G124" i="7"/>
  <c r="H124" i="7" l="1"/>
  <c r="I45" i="8" s="1"/>
  <c r="F125" i="7"/>
  <c r="D125" i="7"/>
  <c r="C125" i="7"/>
  <c r="B126" i="7"/>
  <c r="E125" i="7"/>
  <c r="H46" i="8"/>
  <c r="G125" i="7"/>
  <c r="H125" i="7" l="1"/>
  <c r="I46" i="8" s="1"/>
  <c r="D126" i="7"/>
  <c r="C126" i="7"/>
  <c r="F126" i="7"/>
  <c r="B127" i="7"/>
  <c r="E126" i="7"/>
  <c r="G126" i="7"/>
  <c r="H47" i="8"/>
  <c r="H126" i="7" l="1"/>
  <c r="I47" i="8" s="1"/>
  <c r="C127" i="7"/>
  <c r="D127" i="7"/>
  <c r="F127" i="7"/>
  <c r="B128" i="7"/>
  <c r="G127" i="7"/>
  <c r="K8" i="8"/>
  <c r="E127" i="7"/>
  <c r="H127" i="7" l="1"/>
  <c r="L8" i="8" s="1"/>
  <c r="F128" i="7"/>
  <c r="C128" i="7"/>
  <c r="D128" i="7"/>
  <c r="B129" i="7"/>
  <c r="K9" i="8"/>
  <c r="E128" i="7"/>
  <c r="G128" i="7"/>
  <c r="H128" i="7" l="1"/>
  <c r="L9" i="8" s="1"/>
  <c r="D129" i="7"/>
  <c r="C129" i="7"/>
  <c r="F129" i="7"/>
  <c r="B130" i="7"/>
  <c r="G129" i="7"/>
  <c r="E129" i="7"/>
  <c r="K10" i="8"/>
  <c r="H129" i="7" l="1"/>
  <c r="L10" i="8" s="1"/>
  <c r="C130" i="7"/>
  <c r="F130" i="7"/>
  <c r="D130" i="7"/>
  <c r="B131" i="7"/>
  <c r="G130" i="7"/>
  <c r="E130" i="7"/>
  <c r="K11" i="8"/>
  <c r="H130" i="7" l="1"/>
  <c r="L11" i="8" s="1"/>
  <c r="D131" i="7"/>
  <c r="B132" i="7"/>
  <c r="F131" i="7"/>
  <c r="C131" i="7"/>
  <c r="E131" i="7"/>
  <c r="G131" i="7"/>
  <c r="K12" i="8"/>
  <c r="H131" i="7" l="1"/>
  <c r="L12" i="8" s="1"/>
  <c r="D132" i="7"/>
  <c r="C132" i="7"/>
  <c r="F132" i="7"/>
  <c r="B133" i="7"/>
  <c r="G132" i="7"/>
  <c r="E132" i="7"/>
  <c r="K13" i="8"/>
  <c r="H132" i="7" l="1"/>
  <c r="L13" i="8" s="1"/>
  <c r="F133" i="7"/>
  <c r="C133" i="7"/>
  <c r="D133" i="7"/>
  <c r="B134" i="7"/>
  <c r="G133" i="7"/>
  <c r="K14" i="8"/>
  <c r="E133" i="7"/>
  <c r="H133" i="7" l="1"/>
  <c r="L14" i="8" s="1"/>
  <c r="F134" i="7"/>
  <c r="D134" i="7"/>
  <c r="B135" i="7"/>
  <c r="C134" i="7"/>
  <c r="K15" i="8"/>
  <c r="E134" i="7"/>
  <c r="G134" i="7"/>
  <c r="H134" i="7" l="1"/>
  <c r="L15" i="8" s="1"/>
  <c r="D135" i="7"/>
  <c r="C135" i="7"/>
  <c r="B136" i="7"/>
  <c r="F135" i="7"/>
  <c r="G135" i="7"/>
  <c r="K16" i="8"/>
  <c r="E135" i="7"/>
  <c r="H135" i="7" l="1"/>
  <c r="L16" i="8" s="1"/>
  <c r="F136" i="7"/>
  <c r="C136" i="7"/>
  <c r="D136" i="7"/>
  <c r="B137" i="7"/>
  <c r="K17" i="8"/>
  <c r="G136" i="7"/>
  <c r="E136" i="7"/>
  <c r="H136" i="7" l="1"/>
  <c r="L17" i="8" s="1"/>
  <c r="D137" i="7"/>
  <c r="C137" i="7"/>
  <c r="F137" i="7"/>
  <c r="B138" i="7"/>
  <c r="K18" i="8"/>
  <c r="E137" i="7"/>
  <c r="G137" i="7"/>
  <c r="H137" i="7" l="1"/>
  <c r="L18" i="8" s="1"/>
  <c r="F138" i="7"/>
  <c r="C138" i="7"/>
  <c r="D138" i="7"/>
  <c r="B139" i="7"/>
  <c r="E138" i="7"/>
  <c r="G138" i="7"/>
  <c r="K19" i="8"/>
  <c r="H138" i="7" l="1"/>
  <c r="L19" i="8" s="1"/>
  <c r="D139" i="7"/>
  <c r="F139" i="7"/>
  <c r="B140" i="7"/>
  <c r="C139" i="7"/>
  <c r="G139" i="7"/>
  <c r="E139" i="7"/>
  <c r="K20" i="8"/>
  <c r="H139" i="7" l="1"/>
  <c r="L20" i="8" s="1"/>
  <c r="F140" i="7"/>
  <c r="D140" i="7"/>
  <c r="C140" i="7"/>
  <c r="B141" i="7"/>
  <c r="E140" i="7"/>
  <c r="G140" i="7"/>
  <c r="K21" i="8"/>
  <c r="H140" i="7" l="1"/>
  <c r="L21" i="8" s="1"/>
  <c r="D141" i="7"/>
  <c r="F141" i="7"/>
  <c r="B142" i="7"/>
  <c r="C141" i="7"/>
  <c r="K22" i="8"/>
  <c r="E141" i="7"/>
  <c r="G141" i="7"/>
  <c r="H141" i="7" l="1"/>
  <c r="L22" i="8" s="1"/>
  <c r="F142" i="7"/>
  <c r="C142" i="7"/>
  <c r="B143" i="7"/>
  <c r="D142" i="7"/>
  <c r="K23" i="8"/>
  <c r="G142" i="7"/>
  <c r="E142" i="7"/>
  <c r="H142" i="7" l="1"/>
  <c r="L23" i="8" s="1"/>
  <c r="C143" i="7"/>
  <c r="F143" i="7"/>
  <c r="D143" i="7"/>
  <c r="B144" i="7"/>
  <c r="G143" i="7"/>
  <c r="K24" i="8"/>
  <c r="E143" i="7"/>
  <c r="H143" i="7" l="1"/>
  <c r="L24" i="8" s="1"/>
  <c r="D144" i="7"/>
  <c r="C144" i="7"/>
  <c r="F144" i="7"/>
  <c r="B145" i="7"/>
  <c r="G144" i="7"/>
  <c r="E144" i="7"/>
  <c r="K25" i="8"/>
  <c r="H144" i="7" l="1"/>
  <c r="L25" i="8" s="1"/>
  <c r="C145" i="7"/>
  <c r="D145" i="7"/>
  <c r="F145" i="7"/>
  <c r="B146" i="7"/>
  <c r="E145" i="7"/>
  <c r="K26" i="8"/>
  <c r="G145" i="7"/>
  <c r="H145" i="7" l="1"/>
  <c r="L26" i="8" s="1"/>
  <c r="C146" i="7"/>
  <c r="D146" i="7"/>
  <c r="F146" i="7"/>
  <c r="B147" i="7"/>
  <c r="E146" i="7"/>
  <c r="G146" i="7"/>
  <c r="K27" i="8"/>
  <c r="H146" i="7" l="1"/>
  <c r="L27" i="8" s="1"/>
  <c r="D147" i="7"/>
  <c r="B148" i="7"/>
  <c r="C147" i="7"/>
  <c r="F147" i="7"/>
  <c r="E147" i="7"/>
  <c r="G147" i="7"/>
  <c r="K28" i="8"/>
  <c r="H147" i="7" l="1"/>
  <c r="L28" i="8" s="1"/>
  <c r="C148" i="7"/>
  <c r="D148" i="7"/>
  <c r="F148" i="7"/>
  <c r="B149" i="7"/>
  <c r="K29" i="8"/>
  <c r="G148" i="7"/>
  <c r="E148" i="7"/>
  <c r="H148" i="7" l="1"/>
  <c r="L29" i="8" s="1"/>
  <c r="F149" i="7"/>
  <c r="C149" i="7"/>
  <c r="D149" i="7"/>
  <c r="B150" i="7"/>
  <c r="E149" i="7"/>
  <c r="G149" i="7"/>
  <c r="K30" i="8"/>
  <c r="H149" i="7" l="1"/>
  <c r="L30" i="8" s="1"/>
  <c r="F150" i="7"/>
  <c r="B151" i="7"/>
  <c r="C150" i="7"/>
  <c r="D150" i="7"/>
  <c r="K31" i="8"/>
  <c r="E150" i="7"/>
  <c r="G150" i="7"/>
  <c r="H150" i="7" l="1"/>
  <c r="L31" i="8" s="1"/>
  <c r="F151" i="7"/>
  <c r="D151" i="7"/>
  <c r="C151" i="7"/>
  <c r="B152" i="7"/>
  <c r="E151" i="7"/>
  <c r="G151" i="7"/>
  <c r="K32" i="8"/>
  <c r="H151" i="7" l="1"/>
  <c r="L32" i="8" s="1"/>
  <c r="D152" i="7"/>
  <c r="B153" i="7"/>
  <c r="C152" i="7"/>
  <c r="F152" i="7"/>
  <c r="G152" i="7"/>
  <c r="E152" i="7"/>
  <c r="K33" i="8"/>
  <c r="H152" i="7" l="1"/>
  <c r="L33" i="8" s="1"/>
  <c r="F153" i="7"/>
  <c r="C153" i="7"/>
  <c r="B154" i="7"/>
  <c r="D153" i="7"/>
  <c r="G153" i="7"/>
  <c r="E153" i="7"/>
  <c r="K34" i="8"/>
  <c r="H153" i="7" l="1"/>
  <c r="L34" i="8" s="1"/>
  <c r="D154" i="7"/>
  <c r="C154" i="7"/>
  <c r="F154" i="7"/>
  <c r="B155" i="7"/>
  <c r="E154" i="7"/>
  <c r="G154" i="7"/>
  <c r="K35" i="8"/>
  <c r="H154" i="7" l="1"/>
  <c r="L35" i="8" s="1"/>
  <c r="F155" i="7"/>
  <c r="C155" i="7"/>
  <c r="H155" i="7" s="1"/>
  <c r="L36" i="8" s="1"/>
  <c r="D155" i="7"/>
  <c r="B156" i="7"/>
  <c r="E155" i="7"/>
  <c r="G155" i="7"/>
  <c r="K36" i="8"/>
  <c r="F156" i="7" l="1"/>
  <c r="C156" i="7"/>
  <c r="H156" i="7" s="1"/>
  <c r="L37" i="8" s="1"/>
  <c r="D156" i="7"/>
  <c r="B157" i="7"/>
  <c r="K37" i="8"/>
  <c r="G156" i="7"/>
  <c r="E156" i="7"/>
  <c r="C157" i="7" l="1"/>
  <c r="H157" i="7" s="1"/>
  <c r="L38" i="8" s="1"/>
  <c r="F157" i="7"/>
  <c r="D157" i="7"/>
  <c r="B158" i="7"/>
  <c r="K38" i="8"/>
  <c r="E157" i="7"/>
  <c r="G157" i="7"/>
  <c r="D158" i="7" l="1"/>
  <c r="F158" i="7"/>
  <c r="B159" i="7"/>
  <c r="C158" i="7"/>
  <c r="H158" i="7" s="1"/>
  <c r="L39" i="8" s="1"/>
  <c r="E158" i="7"/>
  <c r="G158" i="7"/>
  <c r="K39" i="8"/>
  <c r="F159" i="7" l="1"/>
  <c r="D159" i="7"/>
  <c r="C159" i="7"/>
  <c r="H159" i="7" s="1"/>
  <c r="L40" i="8" s="1"/>
  <c r="B160" i="7"/>
  <c r="K40" i="8"/>
  <c r="E159" i="7"/>
  <c r="G159" i="7"/>
  <c r="F160" i="7" l="1"/>
  <c r="C160" i="7"/>
  <c r="H160" i="7" s="1"/>
  <c r="L41" i="8" s="1"/>
  <c r="D160" i="7"/>
  <c r="B161" i="7"/>
  <c r="E160" i="7"/>
  <c r="K41" i="8"/>
  <c r="G160" i="7"/>
  <c r="F161" i="7" l="1"/>
  <c r="B162" i="7"/>
  <c r="C161" i="7"/>
  <c r="H161" i="7" s="1"/>
  <c r="L42" i="8" s="1"/>
  <c r="D161" i="7"/>
  <c r="E161" i="7"/>
  <c r="K42" i="8"/>
  <c r="G161" i="7"/>
  <c r="C162" i="7" l="1"/>
  <c r="H162" i="7" s="1"/>
  <c r="L43" i="8" s="1"/>
  <c r="D162" i="7"/>
  <c r="F162" i="7"/>
  <c r="B163" i="7"/>
  <c r="E162" i="7"/>
  <c r="G162" i="7"/>
  <c r="K43" i="8"/>
  <c r="D163" i="7" l="1"/>
  <c r="B164" i="7"/>
  <c r="F163" i="7"/>
  <c r="C163" i="7"/>
  <c r="H163" i="7" s="1"/>
  <c r="L44" i="8" s="1"/>
  <c r="E163" i="7"/>
  <c r="K44" i="8"/>
  <c r="G163" i="7"/>
  <c r="C164" i="7" l="1"/>
  <c r="H164" i="7" s="1"/>
  <c r="L45" i="8" s="1"/>
  <c r="D164" i="7"/>
  <c r="B165" i="7"/>
  <c r="F164" i="7"/>
  <c r="E164" i="7"/>
  <c r="G164" i="7"/>
  <c r="K45" i="8"/>
  <c r="C165" i="7" l="1"/>
  <c r="H165" i="7" s="1"/>
  <c r="L46" i="8" s="1"/>
  <c r="F165" i="7"/>
  <c r="D165" i="7"/>
  <c r="B166" i="7"/>
  <c r="E165" i="7"/>
  <c r="G165" i="7"/>
  <c r="K46" i="8"/>
  <c r="C166" i="7" l="1"/>
  <c r="H166" i="7" s="1"/>
  <c r="L47" i="8" s="1"/>
  <c r="D166" i="7"/>
  <c r="F166" i="7"/>
  <c r="B167" i="7"/>
  <c r="K47" i="8"/>
  <c r="G166" i="7"/>
  <c r="E166" i="7"/>
  <c r="C167" i="7" l="1"/>
  <c r="H167" i="7" s="1"/>
  <c r="O8" i="8" s="1"/>
  <c r="F167" i="7"/>
  <c r="B168" i="7"/>
  <c r="D167" i="7"/>
  <c r="E167" i="7"/>
  <c r="G167" i="7"/>
  <c r="N8" i="8"/>
  <c r="C168" i="7" l="1"/>
  <c r="H168" i="7" s="1"/>
  <c r="O9" i="8" s="1"/>
  <c r="D168" i="7"/>
  <c r="F168" i="7"/>
  <c r="B169" i="7"/>
  <c r="E168" i="7"/>
  <c r="G168" i="7"/>
  <c r="N9" i="8"/>
  <c r="C169" i="7" l="1"/>
  <c r="H169" i="7" s="1"/>
  <c r="O10" i="8" s="1"/>
  <c r="D169" i="7"/>
  <c r="F169" i="7"/>
  <c r="B170" i="7"/>
  <c r="N10" i="8"/>
  <c r="E169" i="7"/>
  <c r="G169" i="7"/>
  <c r="D170" i="7" l="1"/>
  <c r="C170" i="7"/>
  <c r="H170" i="7" s="1"/>
  <c r="O11" i="8" s="1"/>
  <c r="F170" i="7"/>
  <c r="B171" i="7"/>
  <c r="G170" i="7"/>
  <c r="N11" i="8"/>
  <c r="E170" i="7"/>
  <c r="D171" i="7" l="1"/>
  <c r="B172" i="7"/>
  <c r="F171" i="7"/>
  <c r="C171" i="7"/>
  <c r="H171" i="7" s="1"/>
  <c r="O12" i="8" s="1"/>
  <c r="N12" i="8"/>
  <c r="G171" i="7"/>
  <c r="E171" i="7"/>
  <c r="D172" i="7" l="1"/>
  <c r="C172" i="7"/>
  <c r="H172" i="7" s="1"/>
  <c r="O13" i="8" s="1"/>
  <c r="F172" i="7"/>
  <c r="B173" i="7"/>
  <c r="E172" i="7"/>
  <c r="G172" i="7"/>
  <c r="N13" i="8"/>
  <c r="F173" i="7" l="1"/>
  <c r="D173" i="7"/>
  <c r="C173" i="7"/>
  <c r="H173" i="7" s="1"/>
  <c r="O14" i="8" s="1"/>
  <c r="B174" i="7"/>
  <c r="E173" i="7"/>
  <c r="N14" i="8"/>
  <c r="G173" i="7"/>
  <c r="F174" i="7" l="1"/>
  <c r="C174" i="7"/>
  <c r="H174" i="7" s="1"/>
  <c r="O15" i="8" s="1"/>
  <c r="D174" i="7"/>
  <c r="B175" i="7"/>
  <c r="N15" i="8"/>
  <c r="E174" i="7"/>
  <c r="G174" i="7"/>
  <c r="F175" i="7" l="1"/>
  <c r="B176" i="7"/>
  <c r="D175" i="7"/>
  <c r="C175" i="7"/>
  <c r="H175" i="7" s="1"/>
  <c r="O16" i="8" s="1"/>
  <c r="G175" i="7"/>
  <c r="E175" i="7"/>
  <c r="N16" i="8"/>
  <c r="C176" i="7" l="1"/>
  <c r="H176" i="7" s="1"/>
  <c r="O17" i="8" s="1"/>
  <c r="F176" i="7"/>
  <c r="D176" i="7"/>
  <c r="B177" i="7"/>
  <c r="G176" i="7"/>
  <c r="E176" i="7"/>
  <c r="N17" i="8"/>
  <c r="C177" i="7" l="1"/>
  <c r="H177" i="7" s="1"/>
  <c r="O18" i="8" s="1"/>
  <c r="F177" i="7"/>
  <c r="D177" i="7"/>
  <c r="B178" i="7"/>
  <c r="N18" i="8"/>
  <c r="G177" i="7"/>
  <c r="E177" i="7"/>
  <c r="C178" i="7" l="1"/>
  <c r="H178" i="7" s="1"/>
  <c r="O19" i="8" s="1"/>
  <c r="D178" i="7"/>
  <c r="F178" i="7"/>
  <c r="B179" i="7"/>
  <c r="N19" i="8"/>
  <c r="E178" i="7"/>
  <c r="G178" i="7"/>
  <c r="C179" i="7" l="1"/>
  <c r="H179" i="7" s="1"/>
  <c r="O20" i="8" s="1"/>
  <c r="F179" i="7"/>
  <c r="D179" i="7"/>
  <c r="B180" i="7"/>
  <c r="G179" i="7"/>
  <c r="E179" i="7"/>
  <c r="N20" i="8"/>
  <c r="C180" i="7" l="1"/>
  <c r="H180" i="7" s="1"/>
  <c r="O21" i="8" s="1"/>
  <c r="D180" i="7"/>
  <c r="B181" i="7"/>
  <c r="F180" i="7"/>
  <c r="G180" i="7"/>
  <c r="E180" i="7"/>
  <c r="N21" i="8"/>
  <c r="C181" i="7" l="1"/>
  <c r="H181" i="7" s="1"/>
  <c r="O22" i="8" s="1"/>
  <c r="D181" i="7"/>
  <c r="F181" i="7"/>
  <c r="B182" i="7"/>
  <c r="G181" i="7"/>
  <c r="E181" i="7"/>
  <c r="N22" i="8"/>
  <c r="D182" i="7" l="1"/>
  <c r="C182" i="7"/>
  <c r="H182" i="7" s="1"/>
  <c r="O23" i="8" s="1"/>
  <c r="F182" i="7"/>
  <c r="B183" i="7"/>
  <c r="E182" i="7"/>
  <c r="N23" i="8"/>
  <c r="G182" i="7"/>
  <c r="D183" i="7" l="1"/>
  <c r="F183" i="7"/>
  <c r="C183" i="7"/>
  <c r="H183" i="7" s="1"/>
  <c r="O24" i="8" s="1"/>
  <c r="B184" i="7"/>
  <c r="N24" i="8"/>
  <c r="E183" i="7"/>
  <c r="G183" i="7"/>
  <c r="F184" i="7" l="1"/>
  <c r="D184" i="7"/>
  <c r="C184" i="7"/>
  <c r="H184" i="7" s="1"/>
  <c r="O25" i="8" s="1"/>
  <c r="B185" i="7"/>
  <c r="G184" i="7"/>
  <c r="N25" i="8"/>
  <c r="E184" i="7"/>
  <c r="D185" i="7" l="1"/>
  <c r="F185" i="7"/>
  <c r="C185" i="7"/>
  <c r="H185" i="7" s="1"/>
  <c r="O26" i="8" s="1"/>
  <c r="B186" i="7"/>
  <c r="G185" i="7"/>
  <c r="E185" i="7"/>
  <c r="N26" i="8"/>
  <c r="F186" i="7" l="1"/>
  <c r="C186" i="7"/>
  <c r="H186" i="7" s="1"/>
  <c r="O27" i="8" s="1"/>
  <c r="D186" i="7"/>
  <c r="B187" i="7"/>
  <c r="G186" i="7"/>
  <c r="N27" i="8"/>
  <c r="E186" i="7"/>
  <c r="D187" i="7" l="1"/>
  <c r="B188" i="7"/>
  <c r="F187" i="7"/>
  <c r="C187" i="7"/>
  <c r="H187" i="7" s="1"/>
  <c r="O28" i="8" s="1"/>
  <c r="G187" i="7"/>
  <c r="E187" i="7"/>
  <c r="N28" i="8"/>
  <c r="D188" i="7" l="1"/>
  <c r="F188" i="7"/>
  <c r="C188" i="7"/>
  <c r="H188" i="7" s="1"/>
  <c r="O29" i="8" s="1"/>
  <c r="B189" i="7"/>
  <c r="G188" i="7"/>
  <c r="N29" i="8"/>
  <c r="E188" i="7"/>
  <c r="C189" i="7" l="1"/>
  <c r="H189" i="7" s="1"/>
  <c r="O30" i="8" s="1"/>
  <c r="F189" i="7"/>
  <c r="D189" i="7"/>
  <c r="B190" i="7"/>
  <c r="E189" i="7"/>
  <c r="G189" i="7"/>
  <c r="N30" i="8"/>
  <c r="C190" i="7" l="1"/>
  <c r="H190" i="7" s="1"/>
  <c r="O31" i="8" s="1"/>
  <c r="D190" i="7"/>
  <c r="F190" i="7"/>
  <c r="B191" i="7"/>
  <c r="E190" i="7"/>
  <c r="G190" i="7"/>
  <c r="N31" i="8"/>
  <c r="C191" i="7" l="1"/>
  <c r="H191" i="7" s="1"/>
  <c r="O32" i="8" s="1"/>
  <c r="D191" i="7"/>
  <c r="F191" i="7"/>
  <c r="B192" i="7"/>
  <c r="N32" i="8"/>
  <c r="G191" i="7"/>
  <c r="E191" i="7"/>
  <c r="D192" i="7" l="1"/>
  <c r="F192" i="7"/>
  <c r="C192" i="7"/>
  <c r="H192" i="7" s="1"/>
  <c r="O33" i="8" s="1"/>
  <c r="B193" i="7"/>
  <c r="E192" i="7"/>
  <c r="G192" i="7"/>
  <c r="N33" i="8"/>
  <c r="C193" i="7" l="1"/>
  <c r="H193" i="7" s="1"/>
  <c r="O34" i="8" s="1"/>
  <c r="F193" i="7"/>
  <c r="D193" i="7"/>
  <c r="B194" i="7"/>
  <c r="N34" i="8"/>
  <c r="E193" i="7"/>
  <c r="G193" i="7"/>
  <c r="C194" i="7" l="1"/>
  <c r="H194" i="7" s="1"/>
  <c r="O35" i="8" s="1"/>
  <c r="F194" i="7"/>
  <c r="D194" i="7"/>
  <c r="B195" i="7"/>
  <c r="G194" i="7"/>
  <c r="E194" i="7"/>
  <c r="N35" i="8"/>
  <c r="D195" i="7" l="1"/>
  <c r="F195" i="7"/>
  <c r="C195" i="7"/>
  <c r="H195" i="7" s="1"/>
  <c r="O36" i="8" s="1"/>
  <c r="B196" i="7"/>
  <c r="E195" i="7"/>
  <c r="G195" i="7"/>
  <c r="N36" i="8"/>
  <c r="C196" i="7" l="1"/>
  <c r="H196" i="7" s="1"/>
  <c r="O37" i="8" s="1"/>
  <c r="F196" i="7"/>
  <c r="D196" i="7"/>
  <c r="B197" i="7"/>
  <c r="G196" i="7"/>
  <c r="E196" i="7"/>
  <c r="N37" i="8"/>
  <c r="C197" i="7" l="1"/>
  <c r="H197" i="7" s="1"/>
  <c r="O38" i="8" s="1"/>
  <c r="F197" i="7"/>
  <c r="D197" i="7"/>
  <c r="B198" i="7"/>
  <c r="E197" i="7"/>
  <c r="N38" i="8"/>
  <c r="G197" i="7"/>
  <c r="F198" i="7" l="1"/>
  <c r="D198" i="7"/>
  <c r="C198" i="7"/>
  <c r="H198" i="7" s="1"/>
  <c r="O39" i="8" s="1"/>
  <c r="B199" i="7"/>
  <c r="E198" i="7"/>
  <c r="N39" i="8"/>
  <c r="G198" i="7"/>
  <c r="C199" i="7" l="1"/>
  <c r="H199" i="7" s="1"/>
  <c r="O40" i="8" s="1"/>
  <c r="F199" i="7"/>
  <c r="D199" i="7"/>
  <c r="B200" i="7"/>
  <c r="N40" i="8"/>
  <c r="E199" i="7"/>
  <c r="G199" i="7"/>
  <c r="C200" i="7" l="1"/>
  <c r="H200" i="7" s="1"/>
  <c r="O41" i="8" s="1"/>
  <c r="F200" i="7"/>
  <c r="D200" i="7"/>
  <c r="B201" i="7"/>
  <c r="G200" i="7"/>
  <c r="E200" i="7"/>
  <c r="N41" i="8"/>
  <c r="D201" i="7" l="1"/>
  <c r="F201" i="7"/>
  <c r="B202" i="7"/>
  <c r="C201" i="7"/>
  <c r="H201" i="7" s="1"/>
  <c r="O42" i="8" s="1"/>
  <c r="G201" i="7"/>
  <c r="N42" i="8"/>
  <c r="E201" i="7"/>
  <c r="F202" i="7" l="1"/>
  <c r="C202" i="7"/>
  <c r="H202" i="7" s="1"/>
  <c r="O43" i="8" s="1"/>
  <c r="B203" i="7"/>
  <c r="D202" i="7"/>
  <c r="N43" i="8"/>
  <c r="E202" i="7"/>
  <c r="G202" i="7"/>
  <c r="F203" i="7" l="1"/>
  <c r="D203" i="7"/>
  <c r="C203" i="7"/>
  <c r="H203" i="7" s="1"/>
  <c r="O44" i="8" s="1"/>
  <c r="B204" i="7"/>
  <c r="E203" i="7"/>
  <c r="G203" i="7"/>
  <c r="N44" i="8"/>
  <c r="F204" i="7" l="1"/>
  <c r="B205" i="7"/>
  <c r="C204" i="7"/>
  <c r="H204" i="7" s="1"/>
  <c r="O45" i="8" s="1"/>
  <c r="D204" i="7"/>
  <c r="E204" i="7"/>
  <c r="N45" i="8"/>
  <c r="G204" i="7"/>
  <c r="D205" i="7" l="1"/>
  <c r="B206" i="7"/>
  <c r="F205" i="7"/>
  <c r="C205" i="7"/>
  <c r="H205" i="7" s="1"/>
  <c r="O46" i="8" s="1"/>
  <c r="N46" i="8"/>
  <c r="E205" i="7"/>
  <c r="G205" i="7"/>
  <c r="C206" i="7" l="1"/>
  <c r="H206" i="7" s="1"/>
  <c r="D206" i="7"/>
  <c r="F206" i="7"/>
  <c r="E206" i="7"/>
  <c r="N47" i="8"/>
  <c r="G206" i="7"/>
  <c r="O47" i="8" l="1"/>
  <c r="G36" i="5" a="1"/>
  <c r="G36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<sst xmlns="http://schemas.openxmlformats.org/spreadsheetml/2006/main" count="3939" uniqueCount="825">
  <si>
    <t>Bepaal de N-term voor het herkansings-cspe</t>
  </si>
  <si>
    <t>Stap 1: Selecteer het profielvak:</t>
  </si>
  <si>
    <t>Stap 2: Selecteer de leerweg:</t>
  </si>
  <si>
    <t>Stap 3: Selecteer de versie van de eerste afname:</t>
  </si>
  <si>
    <t>Stap 4: Welke onderdelen zijn herkanst?</t>
  </si>
  <si>
    <t>ja</t>
  </si>
  <si>
    <t>nee</t>
  </si>
  <si>
    <t>subscore</t>
  </si>
  <si>
    <t>maximum</t>
  </si>
  <si>
    <t>A</t>
  </si>
  <si>
    <t>B</t>
  </si>
  <si>
    <t>C</t>
  </si>
  <si>
    <t>D</t>
  </si>
  <si>
    <t>Stap 5: Hieronder ziet u de schaallengte (L) en de
N-term (N) van het herkansings-cspe:</t>
  </si>
  <si>
    <t>Schaallengte (L):</t>
  </si>
  <si>
    <t>N-term (N):</t>
  </si>
  <si>
    <t>Score:</t>
  </si>
  <si>
    <t>U vindt de omzettingstabel
op het volgende tabblad</t>
  </si>
  <si>
    <t>Cijfer:</t>
  </si>
  <si>
    <t>Vaknaam:</t>
  </si>
  <si>
    <t>Schaallengte:</t>
  </si>
  <si>
    <t>Normeringsterm:</t>
  </si>
  <si>
    <t>Score</t>
  </si>
  <si>
    <t>Cijfer</t>
  </si>
  <si>
    <t>####</t>
  </si>
  <si>
    <t>L</t>
  </si>
  <si>
    <t>N</t>
  </si>
  <si>
    <t>hoofd</t>
  </si>
  <si>
    <t>lo</t>
  </si>
  <si>
    <t>lb</t>
  </si>
  <si>
    <t>ro</t>
  </si>
  <si>
    <t>rb</t>
  </si>
  <si>
    <t>vak</t>
  </si>
  <si>
    <t>leerweg</t>
  </si>
  <si>
    <t>versie</t>
  </si>
  <si>
    <t>BWI</t>
  </si>
  <si>
    <t>BB</t>
  </si>
  <si>
    <t>blauw</t>
  </si>
  <si>
    <t>D&amp;P</t>
  </si>
  <si>
    <t>KB</t>
  </si>
  <si>
    <t>rood</t>
  </si>
  <si>
    <t>E&amp;O</t>
  </si>
  <si>
    <t>GL</t>
  </si>
  <si>
    <t>GROEN</t>
  </si>
  <si>
    <t>HBR</t>
  </si>
  <si>
    <t>M&amp;T</t>
  </si>
  <si>
    <t>MVI</t>
  </si>
  <si>
    <t>PIE</t>
  </si>
  <si>
    <t>Z&amp;W</t>
  </si>
  <si>
    <t>profielvak</t>
  </si>
  <si>
    <t>kleur A</t>
  </si>
  <si>
    <t>kleur B</t>
  </si>
  <si>
    <t>kleur C</t>
  </si>
  <si>
    <t>kleur D</t>
  </si>
  <si>
    <t>schaallengte kleur A</t>
  </si>
  <si>
    <t>schaallengte kleur B</t>
  </si>
  <si>
    <t>schaallengte kleur C</t>
  </si>
  <si>
    <t>schaallengte kleur D</t>
  </si>
  <si>
    <t>schaallengte</t>
  </si>
  <si>
    <t>N-term (N)</t>
  </si>
  <si>
    <t>kleur</t>
  </si>
  <si>
    <t>onderdeel</t>
  </si>
  <si>
    <t>BWIBBroodA</t>
  </si>
  <si>
    <t>BWIBBroodB</t>
  </si>
  <si>
    <t>BWIBBroodC</t>
  </si>
  <si>
    <t>BWIBBroodD</t>
  </si>
  <si>
    <t>BWIBBblauwA</t>
  </si>
  <si>
    <t>BWIBBblauwB</t>
  </si>
  <si>
    <t>BWIBBblauwC</t>
  </si>
  <si>
    <t>BWIBBblauwD</t>
  </si>
  <si>
    <t>BWIKBroodA</t>
  </si>
  <si>
    <t>BWIKBroodB</t>
  </si>
  <si>
    <t>BWIKBroodC</t>
  </si>
  <si>
    <t>BWIKBroodD</t>
  </si>
  <si>
    <t>BWIKBblauwA</t>
  </si>
  <si>
    <t>BWIKBblauwB</t>
  </si>
  <si>
    <t>BWIKBblauwC</t>
  </si>
  <si>
    <t>BWIKBblauwD</t>
  </si>
  <si>
    <t>BWIGLroodA</t>
  </si>
  <si>
    <t>BWIGLroodB</t>
  </si>
  <si>
    <t>BWIGLblauwA</t>
  </si>
  <si>
    <t>BWIGLblauwB</t>
  </si>
  <si>
    <t>D&amp;PBBroodA</t>
  </si>
  <si>
    <t>D&amp;PBBroodB</t>
  </si>
  <si>
    <t>D&amp;PBBroodC</t>
  </si>
  <si>
    <t>D&amp;PBBroodD</t>
  </si>
  <si>
    <t>D&amp;PBBblauwA</t>
  </si>
  <si>
    <t>D&amp;PBBblauwB</t>
  </si>
  <si>
    <t>D&amp;PBBblauwC</t>
  </si>
  <si>
    <t>D&amp;PBBblauwD</t>
  </si>
  <si>
    <t>D&amp;PKBroodA</t>
  </si>
  <si>
    <t>D&amp;PKBroodB</t>
  </si>
  <si>
    <t>D&amp;PKBroodC</t>
  </si>
  <si>
    <t>D&amp;PKBroodD</t>
  </si>
  <si>
    <t>D&amp;PKBblauwA</t>
  </si>
  <si>
    <t>D&amp;PKBblauwB</t>
  </si>
  <si>
    <t>D&amp;PKBblauwC</t>
  </si>
  <si>
    <t>D&amp;PKBblauwD</t>
  </si>
  <si>
    <t>D&amp;PGLroodA</t>
  </si>
  <si>
    <t>D&amp;PGLroodB</t>
  </si>
  <si>
    <t>D&amp;PGLblauwA</t>
  </si>
  <si>
    <t>D&amp;PGLblauwB</t>
  </si>
  <si>
    <t>E&amp;OBBroodA</t>
  </si>
  <si>
    <t>E&amp;OBBroodB</t>
  </si>
  <si>
    <t>E&amp;OBBroodC</t>
  </si>
  <si>
    <t>E&amp;OBBroodD</t>
  </si>
  <si>
    <t>E&amp;OBBblauwA</t>
  </si>
  <si>
    <t>E&amp;OBBblauwB</t>
  </si>
  <si>
    <t>E&amp;OBBblauwC</t>
  </si>
  <si>
    <t>E&amp;OBBblauwD</t>
  </si>
  <si>
    <t>E&amp;OKBroodA</t>
  </si>
  <si>
    <t>E&amp;OKBroodB</t>
  </si>
  <si>
    <t>E&amp;OKBroodC</t>
  </si>
  <si>
    <t>E&amp;OKBroodD</t>
  </si>
  <si>
    <t>E&amp;OKBblauwA</t>
  </si>
  <si>
    <t>E&amp;OKBblauwB</t>
  </si>
  <si>
    <t>E&amp;OKBblauwC</t>
  </si>
  <si>
    <t>E&amp;OKBblauwD</t>
  </si>
  <si>
    <t>E&amp;OGLroodA</t>
  </si>
  <si>
    <t>E&amp;OGLroodB</t>
  </si>
  <si>
    <t>E&amp;OGLblauwA</t>
  </si>
  <si>
    <t>E&amp;OGLblauwB</t>
  </si>
  <si>
    <t>HBRBBroodA</t>
  </si>
  <si>
    <t>HBRBBroodB</t>
  </si>
  <si>
    <t>HBRBBroodC</t>
  </si>
  <si>
    <t>HBRBBroodD</t>
  </si>
  <si>
    <t>HBRBBblauwA</t>
  </si>
  <si>
    <t>HBRBBblauwB</t>
  </si>
  <si>
    <t>HBRBBblauwC</t>
  </si>
  <si>
    <t>HBRBBblauwD</t>
  </si>
  <si>
    <t>HBRKBroodA</t>
  </si>
  <si>
    <t>HBRKBroodB</t>
  </si>
  <si>
    <t>HBRKBroodC</t>
  </si>
  <si>
    <t>HBRKBroodD</t>
  </si>
  <si>
    <t>HBRKBblauwA</t>
  </si>
  <si>
    <t>HBRKBblauwB</t>
  </si>
  <si>
    <t>HBRKBblauwC</t>
  </si>
  <si>
    <t>HBRKBblauwD</t>
  </si>
  <si>
    <t>HBRGLroodA</t>
  </si>
  <si>
    <t>HBRGLroodB</t>
  </si>
  <si>
    <t>HBRGLblauwA</t>
  </si>
  <si>
    <t>HBRGLblauwB</t>
  </si>
  <si>
    <t>M&amp;TBBroodA</t>
  </si>
  <si>
    <t>M&amp;TBBroodB</t>
  </si>
  <si>
    <t>M&amp;TBBroodC</t>
  </si>
  <si>
    <t>M&amp;TBBroodD</t>
  </si>
  <si>
    <t>M&amp;TBBblauwA</t>
  </si>
  <si>
    <t>M&amp;TBBblauwB</t>
  </si>
  <si>
    <t>M&amp;TBBblauwC</t>
  </si>
  <si>
    <t>M&amp;TBBblauwD</t>
  </si>
  <si>
    <t>M&amp;TKBroodA</t>
  </si>
  <si>
    <t>M&amp;TKBroodB</t>
  </si>
  <si>
    <t>M&amp;TKBroodC</t>
  </si>
  <si>
    <t>M&amp;TKBroodD</t>
  </si>
  <si>
    <t>M&amp;TKBblauwA</t>
  </si>
  <si>
    <t>M&amp;TKBblauwB</t>
  </si>
  <si>
    <t>M&amp;TKBblauwC</t>
  </si>
  <si>
    <t>M&amp;TKBblauwD</t>
  </si>
  <si>
    <t>MVIBBroodA</t>
  </si>
  <si>
    <t>MVIBBroodB</t>
  </si>
  <si>
    <t>MVIBBroodC</t>
  </si>
  <si>
    <t>MVIBBroodD</t>
  </si>
  <si>
    <t>MVIBBblauwA</t>
  </si>
  <si>
    <t>MVIBBblauwB</t>
  </si>
  <si>
    <t>MVIBBblauwC</t>
  </si>
  <si>
    <t>MVIBBblauwD</t>
  </si>
  <si>
    <t>MVIKBroodA</t>
  </si>
  <si>
    <t>MVIKBroodB</t>
  </si>
  <si>
    <t>MVIKBroodC</t>
  </si>
  <si>
    <t>MVIKBroodD</t>
  </si>
  <si>
    <t>MVIKBblauwA</t>
  </si>
  <si>
    <t>MVIKBblauwB</t>
  </si>
  <si>
    <t>MVIKBblauwC</t>
  </si>
  <si>
    <t>MVIKBblauwD</t>
  </si>
  <si>
    <t>MVIGLroodA</t>
  </si>
  <si>
    <t>MVIGLroodB</t>
  </si>
  <si>
    <t>MVIGLblauwA</t>
  </si>
  <si>
    <t>MVIGLblauwB</t>
  </si>
  <si>
    <t>PIEBBroodA</t>
  </si>
  <si>
    <t>PIEBBroodB</t>
  </si>
  <si>
    <t>PIEBBroodC</t>
  </si>
  <si>
    <t>PIEBBroodD</t>
  </si>
  <si>
    <t>PIEBBblauwA</t>
  </si>
  <si>
    <t>PIEBBblauwB</t>
  </si>
  <si>
    <t>PIEBBblauwC</t>
  </si>
  <si>
    <t>PIEBBblauwD</t>
  </si>
  <si>
    <t>PIEKBroodA</t>
  </si>
  <si>
    <t>PIEKBroodB</t>
  </si>
  <si>
    <t>PIEKBroodC</t>
  </si>
  <si>
    <t>PIEKBroodD</t>
  </si>
  <si>
    <t>PIEKBblauwA</t>
  </si>
  <si>
    <t>PIEKBblauwB</t>
  </si>
  <si>
    <t>PIEKBblauwC</t>
  </si>
  <si>
    <t>PIEKBblauwD</t>
  </si>
  <si>
    <t>PIEGLroodA</t>
  </si>
  <si>
    <t>PIEGLroodB</t>
  </si>
  <si>
    <t>PIEGLblauwA</t>
  </si>
  <si>
    <t>PIEGLblauwB</t>
  </si>
  <si>
    <t>Z&amp;WBBroodA</t>
  </si>
  <si>
    <t>Z&amp;WBBroodB</t>
  </si>
  <si>
    <t>Z&amp;WBBroodC</t>
  </si>
  <si>
    <t>Z&amp;WBBroodD</t>
  </si>
  <si>
    <t>Z&amp;WBBblauwA</t>
  </si>
  <si>
    <t>Z&amp;WBBblauwB</t>
  </si>
  <si>
    <t>Z&amp;WBBblauwC</t>
  </si>
  <si>
    <t>Z&amp;WBBblauwD</t>
  </si>
  <si>
    <t>Z&amp;WKBroodA</t>
  </si>
  <si>
    <t>Z&amp;WKBroodB</t>
  </si>
  <si>
    <t>Z&amp;WKBroodC</t>
  </si>
  <si>
    <t>Z&amp;WKBroodD</t>
  </si>
  <si>
    <t>Z&amp;WKBblauwA</t>
  </si>
  <si>
    <t>Z&amp;WKBblauwB</t>
  </si>
  <si>
    <t>Z&amp;WKBblauwC</t>
  </si>
  <si>
    <t>Z&amp;WKBblauwD</t>
  </si>
  <si>
    <t>Z&amp;WGLroodA</t>
  </si>
  <si>
    <t>Z&amp;WGLroodB</t>
  </si>
  <si>
    <t>Z&amp;WGLblauwA</t>
  </si>
  <si>
    <t>Z&amp;WGLblauwB</t>
  </si>
  <si>
    <t>BWIBBroodroodroodrood</t>
  </si>
  <si>
    <t>BWIBBroodroodroodblauw</t>
  </si>
  <si>
    <t>BWIBBroodroodblauwrood</t>
  </si>
  <si>
    <t>BWIBBroodroodblauwblauw</t>
  </si>
  <si>
    <t>BWIBBroodblauwroodrood</t>
  </si>
  <si>
    <t>BWIBBroodblauwroodblauw</t>
  </si>
  <si>
    <t>BWIBBroodblauwblauwrood</t>
  </si>
  <si>
    <t>BWIBBroodblauwblauwblauw</t>
  </si>
  <si>
    <t>BWIBBblauwroodroodrood</t>
  </si>
  <si>
    <t>BWIBBblauwroodroodblauw</t>
  </si>
  <si>
    <t>BWIBBblauwroodblauwrood</t>
  </si>
  <si>
    <t>BWIBBblauwroodblauwblauw</t>
  </si>
  <si>
    <t>BWIBBblauwblauwroodrood</t>
  </si>
  <si>
    <t>BWIBBblauwblauwroodblauw</t>
  </si>
  <si>
    <t>BWIBBblauwblauwblauwrood</t>
  </si>
  <si>
    <t>BWIBBblauwblauwblauwblauw</t>
  </si>
  <si>
    <t>BWIKBroodroodroodrood</t>
  </si>
  <si>
    <t>BWIKBroodroodroodblauw</t>
  </si>
  <si>
    <t>BWIKBroodroodblauwrood</t>
  </si>
  <si>
    <t>BWIKBroodroodblauwblauw</t>
  </si>
  <si>
    <t>BWIKBroodblauwroodrood</t>
  </si>
  <si>
    <t>BWIKBroodblauwroodblauw</t>
  </si>
  <si>
    <t>BWIKBroodblauwblauwrood</t>
  </si>
  <si>
    <t>BWIKBroodblauwblauwblauw</t>
  </si>
  <si>
    <t>BWIKBblauwroodroodrood</t>
  </si>
  <si>
    <t>BWIKBblauwroodroodblauw</t>
  </si>
  <si>
    <t>BWIKBblauwroodblauwrood</t>
  </si>
  <si>
    <t>BWIKBblauwroodblauwblauw</t>
  </si>
  <si>
    <t>BWIKBblauwblauwroodrood</t>
  </si>
  <si>
    <t>BWIKBblauwblauwroodblauw</t>
  </si>
  <si>
    <t>BWIKBblauwblauwblauwrood</t>
  </si>
  <si>
    <t>BWIKBblauwblauwblauwblauw</t>
  </si>
  <si>
    <t>D&amp;PBBroodroodroodrood</t>
  </si>
  <si>
    <t>D&amp;PBBroodroodroodblauw</t>
  </si>
  <si>
    <t>D&amp;PBBroodroodblauwrood</t>
  </si>
  <si>
    <t>D&amp;PBBroodroodblauwblauw</t>
  </si>
  <si>
    <t>D&amp;PBBroodblauwroodrood</t>
  </si>
  <si>
    <t>D&amp;PBBroodblauwroodblauw</t>
  </si>
  <si>
    <t>D&amp;PBBroodblauwblauwrood</t>
  </si>
  <si>
    <t>D&amp;PBBroodblauwblauwblauw</t>
  </si>
  <si>
    <t>D&amp;PBBblauwroodroodrood</t>
  </si>
  <si>
    <t>D&amp;PBBblauwroodroodblauw</t>
  </si>
  <si>
    <t>D&amp;PBBblauwroodblauwrood</t>
  </si>
  <si>
    <t>D&amp;PBBblauwroodblauwblauw</t>
  </si>
  <si>
    <t>D&amp;PBBblauwblauwroodrood</t>
  </si>
  <si>
    <t>D&amp;PBBblauwblauwroodblauw</t>
  </si>
  <si>
    <t>D&amp;PBBblauwblauwblauwrood</t>
  </si>
  <si>
    <t>D&amp;PBBblauwblauwblauwblauw</t>
  </si>
  <si>
    <t>D&amp;PKBroodroodroodrood</t>
  </si>
  <si>
    <t>D&amp;PKBroodroodroodblauw</t>
  </si>
  <si>
    <t>D&amp;PKBroodroodblauwrood</t>
  </si>
  <si>
    <t>D&amp;PKBroodroodblauwblauw</t>
  </si>
  <si>
    <t>D&amp;PKBroodblauwroodrood</t>
  </si>
  <si>
    <t>D&amp;PKBroodblauwroodblauw</t>
  </si>
  <si>
    <t>D&amp;PKBroodblauwblauwrood</t>
  </si>
  <si>
    <t>D&amp;PKBroodblauwblauwblauw</t>
  </si>
  <si>
    <t>D&amp;PKBblauwroodroodrood</t>
  </si>
  <si>
    <t>D&amp;PKBblauwroodroodblauw</t>
  </si>
  <si>
    <t>D&amp;PKBblauwroodblauwrood</t>
  </si>
  <si>
    <t>D&amp;PKBblauwroodblauwblauw</t>
  </si>
  <si>
    <t>D&amp;PKBblauwblauwroodrood</t>
  </si>
  <si>
    <t>D&amp;PKBblauwblauwroodblauw</t>
  </si>
  <si>
    <t>D&amp;PKBblauwblauwblauwrood</t>
  </si>
  <si>
    <t>D&amp;PKBblauwblauwblauwblauw</t>
  </si>
  <si>
    <t>E&amp;OBBroodroodroodrood</t>
  </si>
  <si>
    <t>E&amp;OBBroodroodroodblauw</t>
  </si>
  <si>
    <t>E&amp;OBBroodroodblauwrood</t>
  </si>
  <si>
    <t>E&amp;OBBroodroodblauwblauw</t>
  </si>
  <si>
    <t>E&amp;OBBroodblauwroodrood</t>
  </si>
  <si>
    <t>E&amp;OBBroodblauwroodblauw</t>
  </si>
  <si>
    <t>E&amp;OBBroodblauwblauwrood</t>
  </si>
  <si>
    <t>E&amp;OBBroodblauwblauwblauw</t>
  </si>
  <si>
    <t>E&amp;OBBblauwroodroodrood</t>
  </si>
  <si>
    <t>E&amp;OBBblauwroodroodblauw</t>
  </si>
  <si>
    <t>E&amp;OBBblauwroodblauwrood</t>
  </si>
  <si>
    <t>E&amp;OBBblauwroodblauwblauw</t>
  </si>
  <si>
    <t>E&amp;OBBblauwblauwroodrood</t>
  </si>
  <si>
    <t>E&amp;OBBblauwblauwroodblauw</t>
  </si>
  <si>
    <t>E&amp;OBBblauwblauwblauwrood</t>
  </si>
  <si>
    <t>E&amp;OBBblauwblauwblauwblauw</t>
  </si>
  <si>
    <t>E&amp;OKBroodroodroodrood</t>
  </si>
  <si>
    <t>E&amp;OKBroodroodroodblauw</t>
  </si>
  <si>
    <t>E&amp;OKBroodroodblauwrood</t>
  </si>
  <si>
    <t>E&amp;OKBroodroodblauwblauw</t>
  </si>
  <si>
    <t>E&amp;OKBroodblauwroodrood</t>
  </si>
  <si>
    <t>E&amp;OKBroodblauwroodblauw</t>
  </si>
  <si>
    <t>E&amp;OKBroodblauwblauwrood</t>
  </si>
  <si>
    <t>E&amp;OKBroodblauwblauwblauw</t>
  </si>
  <si>
    <t>E&amp;OKBblauwroodroodrood</t>
  </si>
  <si>
    <t>E&amp;OKBblauwroodroodblauw</t>
  </si>
  <si>
    <t>E&amp;OKBblauwroodblauwrood</t>
  </si>
  <si>
    <t>E&amp;OKBblauwroodblauwblauw</t>
  </si>
  <si>
    <t>E&amp;OKBblauwblauwroodrood</t>
  </si>
  <si>
    <t>E&amp;OKBblauwblauwroodblauw</t>
  </si>
  <si>
    <t>E&amp;OKBblauwblauwblauwrood</t>
  </si>
  <si>
    <t>E&amp;OKBblauwblauwblauwblauw</t>
  </si>
  <si>
    <t>GROENBBroodroodroodrood</t>
  </si>
  <si>
    <t>GROENBBroodroodroodblauw</t>
  </si>
  <si>
    <t>GROENBBroodroodblauwrood</t>
  </si>
  <si>
    <t>GROENBBroodroodblauwblauw</t>
  </si>
  <si>
    <t>GROENBBroodblauwroodrood</t>
  </si>
  <si>
    <t>GROENBBroodblauwroodblauw</t>
  </si>
  <si>
    <t>GROENBBroodblauwblauwrood</t>
  </si>
  <si>
    <t>GROENBBroodblauwblauwblauw</t>
  </si>
  <si>
    <t>GROENBBblauwroodroodrood</t>
  </si>
  <si>
    <t>GROENBBblauwroodroodblauw</t>
  </si>
  <si>
    <t>GROENBBblauwroodblauwrood</t>
  </si>
  <si>
    <t>GROENBBblauwroodblauwblauw</t>
  </si>
  <si>
    <t>GROENBBblauwblauwroodrood</t>
  </si>
  <si>
    <t>GROENBBblauwblauwroodblauw</t>
  </si>
  <si>
    <t>GROENBBblauwblauwblauwrood</t>
  </si>
  <si>
    <t>GROENBBblauwblauwblauwblauw</t>
  </si>
  <si>
    <t>GROENKBroodroodroodrood</t>
  </si>
  <si>
    <t>GROENKBroodroodroodblauw</t>
  </si>
  <si>
    <t>GROENKBroodroodblauwrood</t>
  </si>
  <si>
    <t>GROENKBroodroodblauwblauw</t>
  </si>
  <si>
    <t>GROENKBroodblauwroodrood</t>
  </si>
  <si>
    <t>GROENKBroodblauwroodblauw</t>
  </si>
  <si>
    <t>GROENKBroodblauwblauwrood</t>
  </si>
  <si>
    <t>GROENKBroodblauwblauwblauw</t>
  </si>
  <si>
    <t>GROENKBblauwroodroodrood</t>
  </si>
  <si>
    <t>GROENKBblauwroodroodblauw</t>
  </si>
  <si>
    <t>GROENKBblauwroodblauwrood</t>
  </si>
  <si>
    <t>GROENKBblauwroodblauwblauw</t>
  </si>
  <si>
    <t>GROENKBblauwblauwroodrood</t>
  </si>
  <si>
    <t>GROENKBblauwblauwroodblauw</t>
  </si>
  <si>
    <t>GROENKBblauwblauwblauwrood</t>
  </si>
  <si>
    <t>GROENKBblauwblauwblauwblauw</t>
  </si>
  <si>
    <t>HBRBBroodroodroodrood</t>
  </si>
  <si>
    <t>HBRBBroodroodroodblauw</t>
  </si>
  <si>
    <t>HBRBBroodroodblauwrood</t>
  </si>
  <si>
    <t>HBRBBroodroodblauwblauw</t>
  </si>
  <si>
    <t>HBRBBroodblauwroodrood</t>
  </si>
  <si>
    <t>HBRBBroodblauwroodblauw</t>
  </si>
  <si>
    <t>HBRBBroodblauwblauwrood</t>
  </si>
  <si>
    <t>HBRBBroodblauwblauwblauw</t>
  </si>
  <si>
    <t>HBRBBblauwroodroodrood</t>
  </si>
  <si>
    <t>HBRBBblauwroodroodblauw</t>
  </si>
  <si>
    <t>HBRBBblauwroodblauwrood</t>
  </si>
  <si>
    <t>HBRBBblauwroodblauwblauw</t>
  </si>
  <si>
    <t>HBRBBblauwblauwroodrood</t>
  </si>
  <si>
    <t>HBRBBblauwblauwroodblauw</t>
  </si>
  <si>
    <t>HBRBBblauwblauwblauwrood</t>
  </si>
  <si>
    <t>HBRBBblauwblauwblauwblauw</t>
  </si>
  <si>
    <t>HBRKBroodroodroodrood</t>
  </si>
  <si>
    <t>HBRKBroodroodroodblauw</t>
  </si>
  <si>
    <t>HBRKBroodroodblauwrood</t>
  </si>
  <si>
    <t>HBRKBroodroodblauwblauw</t>
  </si>
  <si>
    <t>HBRKBroodblauwroodrood</t>
  </si>
  <si>
    <t>HBRKBroodblauwroodblauw</t>
  </si>
  <si>
    <t>HBRKBroodblauwblauwrood</t>
  </si>
  <si>
    <t>HBRKBroodblauwblauwblauw</t>
  </si>
  <si>
    <t>HBRKBblauwroodroodrood</t>
  </si>
  <si>
    <t>HBRKBblauwroodroodblauw</t>
  </si>
  <si>
    <t>HBRKBblauwroodblauwrood</t>
  </si>
  <si>
    <t>HBRKBblauwroodblauwblauw</t>
  </si>
  <si>
    <t>HBRKBblauwblauwroodrood</t>
  </si>
  <si>
    <t>HBRKBblauwblauwroodblauw</t>
  </si>
  <si>
    <t>HBRKBblauwblauwblauwrood</t>
  </si>
  <si>
    <t>HBRKBblauwblauwblauwblauw</t>
  </si>
  <si>
    <t>M&amp;TBBroodroodroodrood</t>
  </si>
  <si>
    <t>M&amp;TBBroodroodroodblauw</t>
  </si>
  <si>
    <t>M&amp;TBBroodroodblauwrood</t>
  </si>
  <si>
    <t>M&amp;TBBroodroodblauwblauw</t>
  </si>
  <si>
    <t>M&amp;TBBroodblauwroodrood</t>
  </si>
  <si>
    <t>M&amp;TBBroodblauwroodblauw</t>
  </si>
  <si>
    <t>M&amp;TBBroodblauwblauwrood</t>
  </si>
  <si>
    <t>M&amp;TBBroodblauwblauwblauw</t>
  </si>
  <si>
    <t>M&amp;TBBblauwroodroodrood</t>
  </si>
  <si>
    <t>M&amp;TBBblauwroodroodblauw</t>
  </si>
  <si>
    <t>M&amp;TBBblauwroodblauwrood</t>
  </si>
  <si>
    <t>M&amp;TBBblauwroodblauwblauw</t>
  </si>
  <si>
    <t>M&amp;TBBblauwblauwroodrood</t>
  </si>
  <si>
    <t>M&amp;TBBblauwblauwroodblauw</t>
  </si>
  <si>
    <t>M&amp;TBBblauwblauwblauwrood</t>
  </si>
  <si>
    <t>M&amp;TBBblauwblauwblauwblauw</t>
  </si>
  <si>
    <t>M&amp;TKBroodroodroodrood</t>
  </si>
  <si>
    <t>M&amp;TKBroodroodroodblauw</t>
  </si>
  <si>
    <t>M&amp;TKBroodroodblauwrood</t>
  </si>
  <si>
    <t>M&amp;TKBroodroodblauwblauw</t>
  </si>
  <si>
    <t>M&amp;TKBroodblauwroodrood</t>
  </si>
  <si>
    <t>M&amp;TKBroodblauwroodblauw</t>
  </si>
  <si>
    <t>M&amp;TKBroodblauwblauwrood</t>
  </si>
  <si>
    <t>M&amp;TKBroodblauwblauwblauw</t>
  </si>
  <si>
    <t>M&amp;TKBblauwroodroodrood</t>
  </si>
  <si>
    <t>M&amp;TKBblauwroodroodblauw</t>
  </si>
  <si>
    <t>M&amp;TKBblauwroodblauwrood</t>
  </si>
  <si>
    <t>M&amp;TKBblauwroodblauwblauw</t>
  </si>
  <si>
    <t>M&amp;TKBblauwblauwroodrood</t>
  </si>
  <si>
    <t>M&amp;TKBblauwblauwroodblauw</t>
  </si>
  <si>
    <t>M&amp;TKBblauwblauwblauwrood</t>
  </si>
  <si>
    <t>M&amp;TKBblauwblauwblauwblauw</t>
  </si>
  <si>
    <t>MVIBBroodroodroodrood</t>
  </si>
  <si>
    <t>MVIBBroodroodroodblauw</t>
  </si>
  <si>
    <t>MVIBBroodroodblauwrood</t>
  </si>
  <si>
    <t>MVIBBroodroodblauwblauw</t>
  </si>
  <si>
    <t>MVIBBroodblauwroodrood</t>
  </si>
  <si>
    <t>MVIBBroodblauwroodblauw</t>
  </si>
  <si>
    <t>MVIBBroodblauwblauwrood</t>
  </si>
  <si>
    <t>MVIBBroodblauwblauwblauw</t>
  </si>
  <si>
    <t>MVIBBblauwroodroodrood</t>
  </si>
  <si>
    <t>MVIBBblauwroodroodblauw</t>
  </si>
  <si>
    <t>MVIBBblauwroodblauwrood</t>
  </si>
  <si>
    <t>MVIBBblauwroodblauwblauw</t>
  </si>
  <si>
    <t>MVIBBblauwblauwroodrood</t>
  </si>
  <si>
    <t>MVIBBblauwblauwroodblauw</t>
  </si>
  <si>
    <t>MVIBBblauwblauwblauwrood</t>
  </si>
  <si>
    <t>MVIBBblauwblauwblauwblauw</t>
  </si>
  <si>
    <t>MVIKBroodroodroodrood</t>
  </si>
  <si>
    <t>MVIKBroodroodroodblauw</t>
  </si>
  <si>
    <t>MVIKBroodroodblauwrood</t>
  </si>
  <si>
    <t>MVIKBroodroodblauwblauw</t>
  </si>
  <si>
    <t>MVIKBroodblauwroodrood</t>
  </si>
  <si>
    <t>MVIKBroodblauwroodblauw</t>
  </si>
  <si>
    <t>MVIKBroodblauwblauwrood</t>
  </si>
  <si>
    <t>MVIKBroodblauwblauwblauw</t>
  </si>
  <si>
    <t>MVIKBblauwroodroodrood</t>
  </si>
  <si>
    <t>MVIKBblauwroodroodblauw</t>
  </si>
  <si>
    <t>MVIKBblauwroodblauwrood</t>
  </si>
  <si>
    <t>MVIKBblauwroodblauwblauw</t>
  </si>
  <si>
    <t>MVIKBblauwblauwroodrood</t>
  </si>
  <si>
    <t>MVIKBblauwblauwroodblauw</t>
  </si>
  <si>
    <t>MVIKBblauwblauwblauwrood</t>
  </si>
  <si>
    <t>MVIKBblauwblauwblauwblauw</t>
  </si>
  <si>
    <t>PIEBBroodroodroodrood</t>
  </si>
  <si>
    <t>PIEBBroodroodroodblauw</t>
  </si>
  <si>
    <t>PIEBBroodroodblauwrood</t>
  </si>
  <si>
    <t>PIEBBroodroodblauwblauw</t>
  </si>
  <si>
    <t>PIEBBroodblauwroodrood</t>
  </si>
  <si>
    <t>PIEBBroodblauwroodblauw</t>
  </si>
  <si>
    <t>PIEBBroodblauwblauwrood</t>
  </si>
  <si>
    <t>PIEBBroodblauwblauwblauw</t>
  </si>
  <si>
    <t>PIEBBblauwroodroodrood</t>
  </si>
  <si>
    <t>PIEBBblauwroodroodblauw</t>
  </si>
  <si>
    <t>PIEBBblauwroodblauwrood</t>
  </si>
  <si>
    <t>PIEBBblauwroodblauwblauw</t>
  </si>
  <si>
    <t>PIEBBblauwblauwroodrood</t>
  </si>
  <si>
    <t>PIEBBblauwblauwroodblauw</t>
  </si>
  <si>
    <t>PIEBBblauwblauwblauwrood</t>
  </si>
  <si>
    <t>PIEBBblauwblauwblauwblauw</t>
  </si>
  <si>
    <t>PIEKBroodroodroodrood</t>
  </si>
  <si>
    <t>PIEKBroodroodroodblauw</t>
  </si>
  <si>
    <t>PIEKBroodroodblauwrood</t>
  </si>
  <si>
    <t>PIEKBroodroodblauwblauw</t>
  </si>
  <si>
    <t>PIEKBroodblauwroodrood</t>
  </si>
  <si>
    <t>PIEKBroodblauwroodblauw</t>
  </si>
  <si>
    <t>PIEKBroodblauwblauwrood</t>
  </si>
  <si>
    <t>PIEKBroodblauwblauwblauw</t>
  </si>
  <si>
    <t>PIEKBblauwroodroodrood</t>
  </si>
  <si>
    <t>PIEKBblauwroodroodblauw</t>
  </si>
  <si>
    <t>PIEKBblauwroodblauwrood</t>
  </si>
  <si>
    <t>PIEKBblauwroodblauwblauw</t>
  </si>
  <si>
    <t>PIEKBblauwblauwroodrood</t>
  </si>
  <si>
    <t>PIEKBblauwblauwroodblauw</t>
  </si>
  <si>
    <t>PIEKBblauwblauwblauwrood</t>
  </si>
  <si>
    <t>PIEKBblauwblauwblauwblauw</t>
  </si>
  <si>
    <t>Z&amp;WBBroodroodroodrood</t>
  </si>
  <si>
    <t>Z&amp;WBBroodroodroodblauw</t>
  </si>
  <si>
    <t>Z&amp;WBBroodroodblauwrood</t>
  </si>
  <si>
    <t>Z&amp;WBBroodroodblauwblauw</t>
  </si>
  <si>
    <t>Z&amp;WBBroodblauwroodrood</t>
  </si>
  <si>
    <t>Z&amp;WBBroodblauwroodblauw</t>
  </si>
  <si>
    <t>Z&amp;WBBroodblauwblauwrood</t>
  </si>
  <si>
    <t>Z&amp;WBBroodblauwblauwblauw</t>
  </si>
  <si>
    <t>Z&amp;WBBblauwroodroodrood</t>
  </si>
  <si>
    <t>Z&amp;WBBblauwroodroodblauw</t>
  </si>
  <si>
    <t>Z&amp;WBBblauwroodblauwrood</t>
  </si>
  <si>
    <t>Z&amp;WBBblauwroodblauwblauw</t>
  </si>
  <si>
    <t>Z&amp;WBBblauwblauwroodrood</t>
  </si>
  <si>
    <t>Z&amp;WBBblauwblauwroodblauw</t>
  </si>
  <si>
    <t>Z&amp;WBBblauwblauwblauwrood</t>
  </si>
  <si>
    <t>Z&amp;WBBblauwblauwblauwblauw</t>
  </si>
  <si>
    <t>Z&amp;WKBroodroodroodrood</t>
  </si>
  <si>
    <t>Z&amp;WKBroodroodroodblauw</t>
  </si>
  <si>
    <t>Z&amp;WKBroodroodblauwrood</t>
  </si>
  <si>
    <t>Z&amp;WKBroodroodblauwblauw</t>
  </si>
  <si>
    <t>Z&amp;WKBroodblauwroodrood</t>
  </si>
  <si>
    <t>Z&amp;WKBroodblauwroodblauw</t>
  </si>
  <si>
    <t>Z&amp;WKBroodblauwblauwrood</t>
  </si>
  <si>
    <t>Z&amp;WKBroodblauwblauwblauw</t>
  </si>
  <si>
    <t>Z&amp;WKBblauwroodroodrood</t>
  </si>
  <si>
    <t>Z&amp;WKBblauwroodroodblauw</t>
  </si>
  <si>
    <t>Z&amp;WKBblauwroodblauwrood</t>
  </si>
  <si>
    <t>Z&amp;WKBblauwroodblauwblauw</t>
  </si>
  <si>
    <t>Z&amp;WKBblauwblauwroodrood</t>
  </si>
  <si>
    <t>Z&amp;WKBblauwblauwroodblauw</t>
  </si>
  <si>
    <t>Z&amp;WKBblauwblauwblauwrood</t>
  </si>
  <si>
    <t>Z&amp;WKBblauwblauwblauwblauw</t>
  </si>
  <si>
    <t>alle drie ingevuld</t>
  </si>
  <si>
    <t>de gemaakte variant</t>
  </si>
  <si>
    <t>bovenstaande ok</t>
  </si>
  <si>
    <t>Deze tool werkt niet in de browser, open deze tool in uw desktop-app!</t>
  </si>
  <si>
    <t>optie gekozen (1= ja, 2= nee)</t>
  </si>
  <si>
    <t>kleur herkansing</t>
  </si>
  <si>
    <t>Onderdeel bestaat</t>
  </si>
  <si>
    <t>Profielvak&amp;Leerweg&amp;KleurenAlleOnderdelen</t>
  </si>
  <si>
    <t>MVIGLroodrood</t>
  </si>
  <si>
    <t>MVIGLroodblauw</t>
  </si>
  <si>
    <t>MVIGLblauwrood</t>
  </si>
  <si>
    <t>MVIGLblauwblauw</t>
  </si>
  <si>
    <t>resulterende kleur</t>
  </si>
  <si>
    <t>definitieve kleur</t>
  </si>
  <si>
    <t>Profielvak&amp;Leerweg&amp;ResulterendeKleur&amp;Onderdeel</t>
  </si>
  <si>
    <t>relevant ingevuld</t>
  </si>
  <si>
    <t># relevant ingevuld</t>
  </si>
  <si>
    <t># onderdelen bestaat</t>
  </si>
  <si>
    <t>relevant score&lt;=max</t>
  </si>
  <si>
    <t>BWIGLroodrood</t>
  </si>
  <si>
    <t>BWIGLroodblauw</t>
  </si>
  <si>
    <t>BWIGLblauwrood</t>
  </si>
  <si>
    <t>BWIGLblauwblauw</t>
  </si>
  <si>
    <t>D&amp;PGLroodrood</t>
  </si>
  <si>
    <t>D&amp;PGLroodblauw</t>
  </si>
  <si>
    <t>D&amp;PGLblauwrood</t>
  </si>
  <si>
    <t>D&amp;PGLblauwblauw</t>
  </si>
  <si>
    <t>GROENGLroodrood</t>
  </si>
  <si>
    <t>GROENGLroodblauw</t>
  </si>
  <si>
    <t>GROENGLblauwrood</t>
  </si>
  <si>
    <t>GROENGLblauwblauw</t>
  </si>
  <si>
    <t>HBRGLroodrood</t>
  </si>
  <si>
    <t>HBRGLroodblauw</t>
  </si>
  <si>
    <t>HBRGLblauwrood</t>
  </si>
  <si>
    <t>HBRGLblauwblauw</t>
  </si>
  <si>
    <t>Z&amp;WGLroodrood</t>
  </si>
  <si>
    <t>Z&amp;WGLroodblauw</t>
  </si>
  <si>
    <t>Z&amp;WGLblauwrood</t>
  </si>
  <si>
    <t>Z&amp;WGLblauwblauw</t>
  </si>
  <si>
    <t>tbv omzettabel</t>
  </si>
  <si>
    <t>Profielvak&amp;Leerweg&amp;Kleur&amp;Onderdeel</t>
  </si>
  <si>
    <t>GROENBBroodA</t>
  </si>
  <si>
    <t>GROENBBroodB</t>
  </si>
  <si>
    <t>GROENBBroodC</t>
  </si>
  <si>
    <t>GROENBBroodD</t>
  </si>
  <si>
    <t>GROENBBblauwA</t>
  </si>
  <si>
    <t>GROENBBblauwB</t>
  </si>
  <si>
    <t>GROENBBblauwC</t>
  </si>
  <si>
    <t>GROENBBblauwD</t>
  </si>
  <si>
    <t>GROENKBroodA</t>
  </si>
  <si>
    <t>GROENKBroodB</t>
  </si>
  <si>
    <t>GROENKBroodC</t>
  </si>
  <si>
    <t>GROENKBroodD</t>
  </si>
  <si>
    <t>GROENKBblauwA</t>
  </si>
  <si>
    <t>GROENKBblauwB</t>
  </si>
  <si>
    <t>GROENKBblauwC</t>
  </si>
  <si>
    <t>GROENKBblauwD</t>
  </si>
  <si>
    <t>GROENGLroodA</t>
  </si>
  <si>
    <t>GROENGLroodB</t>
  </si>
  <si>
    <t>GROENGLblauwA</t>
  </si>
  <si>
    <t>GROENGLblauwB</t>
  </si>
  <si>
    <t>M&amp;TGLroodA</t>
  </si>
  <si>
    <t>M&amp;TGLroodB</t>
  </si>
  <si>
    <t>M&amp;TGLblauwA</t>
  </si>
  <si>
    <t>M&amp;TGLblauwB</t>
  </si>
  <si>
    <r>
      <t xml:space="preserve">Bestand zelf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beveiligen.</t>
    </r>
  </si>
  <si>
    <t>Werkmap beveiligen. Wachtwoord in ander bestand.</t>
  </si>
  <si>
    <t>Kopie opslaan.</t>
  </si>
  <si>
    <r>
      <t>De naam van de kopie: Nl-L-tool-20</t>
    </r>
    <r>
      <rPr>
        <sz val="11"/>
        <color rgb="FFFF0000"/>
        <rFont val="Calibri"/>
        <family val="2"/>
        <scheme val="minor"/>
      </rPr>
      <t>xx</t>
    </r>
    <r>
      <rPr>
        <sz val="11"/>
        <color theme="1"/>
        <rFont val="Calibri"/>
        <family val="2"/>
        <scheme val="minor"/>
      </rPr>
      <t>.xlsx</t>
    </r>
  </si>
  <si>
    <t>Origineel sluiten en verder werken in kopie.</t>
  </si>
  <si>
    <t>Werkwijze intern</t>
  </si>
  <si>
    <t>Tabblad Opzoeken: kolommen rechts van blok en rijen onder blok verbergen</t>
  </si>
  <si>
    <t>Tabblad Opzoeken koppen onzichtbaar maken</t>
  </si>
  <si>
    <t>Tabblad Omzettingstabel kolommen rechts van P en rijen onder 48 verbergen</t>
  </si>
  <si>
    <t>Tabblad Omzettingstabel koppen onzichtbaar maken</t>
  </si>
  <si>
    <t>Alle tabbladen, behalve Opzoeken en Omzettingstabel, verbergen</t>
  </si>
  <si>
    <t>Alle velden op tabblad Opzoeken legen</t>
  </si>
  <si>
    <t>Cel met profielvak selecteren</t>
  </si>
  <si>
    <t>Component ID</t>
  </si>
  <si>
    <t>NE-code</t>
  </si>
  <si>
    <t>Max_score</t>
  </si>
  <si>
    <t>Leerweg Vak</t>
  </si>
  <si>
    <t>Kleur</t>
  </si>
  <si>
    <t>Nieuw of referentie</t>
  </si>
  <si>
    <t>Beschrijving</t>
  </si>
  <si>
    <t>BB BWI</t>
  </si>
  <si>
    <t>Nieuw examen Blauw</t>
  </si>
  <si>
    <t>BB BWI Nieuw examen Blauw 2026 - Onderdeel A</t>
  </si>
  <si>
    <t>BB BWI Nieuw examen Blauw 2026 - Onderdeel B</t>
  </si>
  <si>
    <t>BB BWI Nieuw examen Blauw 2026 - Onderdeel C</t>
  </si>
  <si>
    <t>BB BWI Nieuw examen Blauw 2026 - Onderdeel D</t>
  </si>
  <si>
    <t>Nieuw examen Rood</t>
  </si>
  <si>
    <t>BB BWI Nieuw examen Rood 2026 - Onderdeel A</t>
  </si>
  <si>
    <t>BB BWI Nieuw examen Rood 2026 - Onderdeel B</t>
  </si>
  <si>
    <t>BB BWI Nieuw examen Rood 2026 - Onderdeel C</t>
  </si>
  <si>
    <t>BB BWI Nieuw examen Rood 2026 - Onderdeel D</t>
  </si>
  <si>
    <t>BB D&amp;P module 1</t>
  </si>
  <si>
    <t>BB D&amp;P module 1 Nieuw examen Blauw 2026 - Onderdeel A</t>
  </si>
  <si>
    <t>BB D&amp;P module 1 Nieuw examen Rood 2026 - Onderdeel A</t>
  </si>
  <si>
    <t>KB BWI</t>
  </si>
  <si>
    <t>KB BWI Nieuw examen Blauw 2026 - Onderdeel A</t>
  </si>
  <si>
    <t>KB BWI Nieuw examen Blauw 2026 - Onderdeel B</t>
  </si>
  <si>
    <t>KB BWI Nieuw examen Blauw 2026 - Onderdeel C</t>
  </si>
  <si>
    <t>KB BWI Nieuw examen Blauw 2026 - Onderdeel D</t>
  </si>
  <si>
    <t>KB BWI Nieuw examen Rood 2026 - Onderdeel A</t>
  </si>
  <si>
    <t>KB BWI Nieuw examen Rood 2026 - Onderdeel B</t>
  </si>
  <si>
    <t>KB BWI Nieuw examen Rood 2026 - Onderdeel C</t>
  </si>
  <si>
    <t>KB BWI Nieuw examen Rood 2026 - Onderdeel D</t>
  </si>
  <si>
    <t>GL BWI</t>
  </si>
  <si>
    <t>GL BWI Nieuw examen Blauw 2026 - Onderdeel A</t>
  </si>
  <si>
    <t>GL BWI Nieuw examen Blauw 2026 - Onderdeel B</t>
  </si>
  <si>
    <t>GL BWI Nieuw examen Rood 2026 - Onderdeel A</t>
  </si>
  <si>
    <t>GL BWI Nieuw examen Rood 2026 - Onderdeel B</t>
  </si>
  <si>
    <t>BB PIE</t>
  </si>
  <si>
    <t>BB PIE Nieuw examen Blauw 2026 - Onderdeel A</t>
  </si>
  <si>
    <t>BB PIE Nieuw examen Blauw 2026 - Onderdeel B</t>
  </si>
  <si>
    <t>BB PIE Nieuw examen Blauw 2026 - Onderdeel C</t>
  </si>
  <si>
    <t>BB PIE Nieuw examen Blauw 2026 - Onderdeel D</t>
  </si>
  <si>
    <t>BB PIE Nieuw examen Rood 2026 - Onderdeel A</t>
  </si>
  <si>
    <t>BB PIE Nieuw examen Rood 2026 - Onderdeel B</t>
  </si>
  <si>
    <t>BB PIE Nieuw examen Rood 2026 - Onderdeel C</t>
  </si>
  <si>
    <t>BB PIE Nieuw examen Rood 2026 - Onderdeel D</t>
  </si>
  <si>
    <t>KB PIE</t>
  </si>
  <si>
    <t>KB PIE Nieuw examen Blauw 2026 - Onderdeel A</t>
  </si>
  <si>
    <t>KB PIE Nieuw examen Blauw 2026 - Onderdeel B</t>
  </si>
  <si>
    <t>KB PIE Nieuw examen Blauw 2026 - Onderdeel C</t>
  </si>
  <si>
    <t>KB PIE Nieuw examen Blauw 2026 - Onderdeel D</t>
  </si>
  <si>
    <t>KB PIE Nieuw examen Rood 2026 - Onderdeel A</t>
  </si>
  <si>
    <t>KB PIE Nieuw examen Rood 2026 - Onderdeel B</t>
  </si>
  <si>
    <t>KB PIE Nieuw examen Rood 2026 - Onderdeel C</t>
  </si>
  <si>
    <t>KB PIE Nieuw examen Rood 2026 - Onderdeel D</t>
  </si>
  <si>
    <t>GL PIE</t>
  </si>
  <si>
    <t>GL PIE Nieuw examen Blauw 2026 - Onderdeel A</t>
  </si>
  <si>
    <t>GL PIE Nieuw examen Blauw 2026 - Onderdeel B</t>
  </si>
  <si>
    <t>GL PIE Nieuw examen Rood 2026 - Onderdeel A</t>
  </si>
  <si>
    <t>GL PIE Nieuw examen Rood 2026 - Onderdeel B</t>
  </si>
  <si>
    <t>BB M&amp;T</t>
  </si>
  <si>
    <t>BB M&amp;T Nieuw examen Blauw 2026 - Onderdeel A</t>
  </si>
  <si>
    <t>BB M&amp;T Nieuw examen Blauw 2026 - Onderdeel B</t>
  </si>
  <si>
    <t>BB M&amp;T Nieuw examen Blauw 2026 - Onderdeel C</t>
  </si>
  <si>
    <t>BB M&amp;T Nieuw examen Blauw 2026 - Onderdeel D</t>
  </si>
  <si>
    <t>BB M&amp;T Nieuw examen Rood 2026 - Onderdeel A</t>
  </si>
  <si>
    <t>BB M&amp;T Nieuw examen Rood 2026 - Onderdeel B</t>
  </si>
  <si>
    <t>BB M&amp;T Nieuw examen Rood 2026 - Onderdeel C</t>
  </si>
  <si>
    <t>BB M&amp;T Nieuw examen Rood 2026 - Onderdeel D</t>
  </si>
  <si>
    <t>KB M&amp;T</t>
  </si>
  <si>
    <t>KB M&amp;T Nieuw examen Blauw 2026 - Onderdeel A</t>
  </si>
  <si>
    <t>KB M&amp;T Nieuw examen Blauw 2026 - Onderdeel B</t>
  </si>
  <si>
    <t>KB M&amp;T Nieuw examen Blauw 2026 - Onderdeel C</t>
  </si>
  <si>
    <t>KB M&amp;T Nieuw examen Blauw 2026 - Onderdeel D</t>
  </si>
  <si>
    <t>KB M&amp;T Nieuw examen Rood 2026 - Onderdeel A</t>
  </si>
  <si>
    <t>KB M&amp;T Nieuw examen Rood 2026 - Onderdeel B</t>
  </si>
  <si>
    <t>KB M&amp;T Nieuw examen Rood 2026 - Onderdeel C</t>
  </si>
  <si>
    <t>KB M&amp;T Nieuw examen Rood 2026 - Onderdeel D</t>
  </si>
  <si>
    <t>GL M&amp;T</t>
  </si>
  <si>
    <t>GL M&amp;T Nieuw examen Blauw 2026 - Onderdeel A</t>
  </si>
  <si>
    <t>GL M&amp;T Nieuw examen Blauw 2026 - Onderdeel B</t>
  </si>
  <si>
    <t>GL M&amp;T Nieuw examen Rood 2026 - Onderdeel A</t>
  </si>
  <si>
    <t>GL M&amp;T Nieuw examen Rood 2026 - Onderdeel B</t>
  </si>
  <si>
    <t>BB MVI</t>
  </si>
  <si>
    <t>BB MVI Nieuw examen Blauw 2026 - Onderdeel A</t>
  </si>
  <si>
    <t>BB MVI Nieuw examen Blauw 2026 - Onderdeel B</t>
  </si>
  <si>
    <t>BB MVI Nieuw examen Blauw 2026 - Onderdeel C</t>
  </si>
  <si>
    <t>BB MVI Nieuw examen Blauw 2026 - Onderdeel D</t>
  </si>
  <si>
    <t>BB MVI Nieuw examen Rood 2026 - Onderdeel A</t>
  </si>
  <si>
    <t>BB MVI Nieuw examen Rood 2026 - Onderdeel B</t>
  </si>
  <si>
    <t>BB MVI Nieuw examen Rood 2026 - Onderdeel C</t>
  </si>
  <si>
    <t>BB MVI Nieuw examen Rood 2026 - Onderdeel D</t>
  </si>
  <si>
    <t>KB MVI</t>
  </si>
  <si>
    <t>KB MVI Nieuw examen Blauw 2026 - Onderdeel A</t>
  </si>
  <si>
    <t>KB MVI Nieuw examen Blauw 2026 - Onderdeel B</t>
  </si>
  <si>
    <t>KB MVI Nieuw examen Blauw 2026 - Onderdeel C</t>
  </si>
  <si>
    <t>KB MVI Nieuw examen Blauw 2026 - Onderdeel D</t>
  </si>
  <si>
    <t>KB MVI Nieuw examen Rood 2026 - Onderdeel A</t>
  </si>
  <si>
    <t>KB MVI Nieuw examen Rood 2026 - Onderdeel B</t>
  </si>
  <si>
    <t>KB MVI Nieuw examen Rood 2026 - Onderdeel C</t>
  </si>
  <si>
    <t>KB MVI Nieuw examen Rood 2026 - Onderdeel D</t>
  </si>
  <si>
    <t>GL MVI</t>
  </si>
  <si>
    <t>GL MVI Nieuw examen Blauw 2026 - Onderdeel A</t>
  </si>
  <si>
    <t>GL MVI Nieuw examen Blauw 2026 - Onderdeel B</t>
  </si>
  <si>
    <t>GL MVI Nieuw examen Rood 2026 - Onderdeel A</t>
  </si>
  <si>
    <t>GL MVI Nieuw examen Rood 2026 - Onderdeel B</t>
  </si>
  <si>
    <t>BB Z&amp;W</t>
  </si>
  <si>
    <t>BB Z&amp;W Nieuw examen Blauw 2026 - Onderdeel A</t>
  </si>
  <si>
    <t>BB Z&amp;W Nieuw examen Blauw 2026 - Onderdeel B</t>
  </si>
  <si>
    <t>BB Z&amp;W Nieuw examen Blauw 2026 - Onderdeel C</t>
  </si>
  <si>
    <t>BB Z&amp;W Nieuw examen Blauw 2026 - Onderdeel D</t>
  </si>
  <si>
    <t>BB Z&amp;W Nieuw examen Rood 2026 - Onderdeel A</t>
  </si>
  <si>
    <t>BB Z&amp;W Nieuw examen Rood 2026 - Onderdeel B</t>
  </si>
  <si>
    <t>BB Z&amp;W Nieuw examen Rood 2026 - Onderdeel C</t>
  </si>
  <si>
    <t>BB Z&amp;W Nieuw examen Rood 2026 - Onderdeel D</t>
  </si>
  <si>
    <t>KB Z&amp;W</t>
  </si>
  <si>
    <t>KB Z&amp;W Nieuw examen Blauw 2026 - Onderdeel A</t>
  </si>
  <si>
    <t>KB Z&amp;W Nieuw examen Blauw 2026 - Onderdeel B</t>
  </si>
  <si>
    <t>KB Z&amp;W Nieuw examen Blauw 2026 - Onderdeel C</t>
  </si>
  <si>
    <t>KB Z&amp;W Nieuw examen Blauw 2026 - Onderdeel D</t>
  </si>
  <si>
    <t>KB Z&amp;W Nieuw examen Rood 2026 - Onderdeel A</t>
  </si>
  <si>
    <t>KB Z&amp;W Nieuw examen Rood 2026 - Onderdeel B</t>
  </si>
  <si>
    <t>KB Z&amp;W Nieuw examen Rood 2026 - Onderdeel C</t>
  </si>
  <si>
    <t>KB Z&amp;W Nieuw examen Rood 2026 - Onderdeel D</t>
  </si>
  <si>
    <t>GL Z&amp;W</t>
  </si>
  <si>
    <t>GL Z&amp;W Nieuw examen Blauw 2026 - Onderdeel A</t>
  </si>
  <si>
    <t>GL Z&amp;W Nieuw examen Blauw 2026 - Onderdeel B</t>
  </si>
  <si>
    <t>GL Z&amp;W Nieuw examen Rood 2026 - Onderdeel A</t>
  </si>
  <si>
    <t>GL Z&amp;W Nieuw examen Rood 2026 - Onderdeel B</t>
  </si>
  <si>
    <t>BB E&amp;O</t>
  </si>
  <si>
    <t>BB E&amp;O Nieuw examen Blauw 2026 - Onderdeel A</t>
  </si>
  <si>
    <t>BB E&amp;O Nieuw examen Blauw 2026 - Onderdeel B</t>
  </si>
  <si>
    <t>BB E&amp;O Nieuw examen Blauw 2026 - Onderdeel C</t>
  </si>
  <si>
    <t>BB E&amp;O Nieuw examen Blauw 2026 - Onderdeel D</t>
  </si>
  <si>
    <t>BB E&amp;O Nieuw examen Rood 2026 - Onderdeel A</t>
  </si>
  <si>
    <t>BB E&amp;O Nieuw examen Rood 2026 - Onderdeel B</t>
  </si>
  <si>
    <t>BB E&amp;O Nieuw examen Rood 2026 - Onderdeel C</t>
  </si>
  <si>
    <t>BB E&amp;O Nieuw examen Rood 2026 - Onderdeel D</t>
  </si>
  <si>
    <t>KB E&amp;O</t>
  </si>
  <si>
    <t>KB E&amp;O Nieuw examen Blauw 2026 - Onderdeel A</t>
  </si>
  <si>
    <t>KB E&amp;O Nieuw examen Blauw 2026 - Onderdeel B</t>
  </si>
  <si>
    <t>KB E&amp;O Nieuw examen Blauw 2026 - Onderdeel C</t>
  </si>
  <si>
    <t>KB E&amp;O Nieuw examen Blauw 2026 - Onderdeel D</t>
  </si>
  <si>
    <t>KB E&amp;O Nieuw examen Rood 2026 - Onderdeel A</t>
  </si>
  <si>
    <t>KB E&amp;O Nieuw examen Rood 2026 - Onderdeel B</t>
  </si>
  <si>
    <t>KB E&amp;O Nieuw examen Rood 2026 - Onderdeel C</t>
  </si>
  <si>
    <t>KB E&amp;O Nieuw examen Rood 2026 - Onderdeel D</t>
  </si>
  <si>
    <t>GL E&amp;O</t>
  </si>
  <si>
    <t>GL E&amp;O Nieuw examen Blauw 2026 - Onderdeel A</t>
  </si>
  <si>
    <t>GL E&amp;O Nieuw examen Blauw 2026 - Onderdeel B</t>
  </si>
  <si>
    <t>GL E&amp;O Nieuw examen Rood 2026 - Onderdeel A</t>
  </si>
  <si>
    <t>GL E&amp;O Nieuw examen Rood 2026 - Onderdeel B</t>
  </si>
  <si>
    <t>BB HBR</t>
  </si>
  <si>
    <t>BB HBR Nieuw examen Blauw 2026 - Onderdeel A</t>
  </si>
  <si>
    <t>BB HBR Nieuw examen Blauw 2026 - Onderdeel B</t>
  </si>
  <si>
    <t>BB HBR Nieuw examen Blauw 2026 - Onderdeel C</t>
  </si>
  <si>
    <t>BB HBR Nieuw examen Blauw 2026 - Onderdeel D</t>
  </si>
  <si>
    <t>BB HBR Nieuw examen Rood 2026 - Onderdeel A</t>
  </si>
  <si>
    <t>BB HBR Nieuw examen Rood 2026 - Onderdeel B</t>
  </si>
  <si>
    <t>BB HBR Nieuw examen Rood 2026 - Onderdeel C</t>
  </si>
  <si>
    <t>BB HBR Nieuw examen Rood 2026 - Onderdeel D</t>
  </si>
  <si>
    <t>KB HBR</t>
  </si>
  <si>
    <t>KB HBR Nieuw examen Blauw 2026 - Onderdeel A</t>
  </si>
  <si>
    <t>KB HBR Nieuw examen Blauw 2026 - Onderdeel B</t>
  </si>
  <si>
    <t>KB HBR Nieuw examen Blauw 2026 - Onderdeel C</t>
  </si>
  <si>
    <t>KB HBR Nieuw examen Blauw 2026 - Onderdeel D</t>
  </si>
  <si>
    <t>KB HBR Nieuw examen Rood 2026 - Onderdeel A</t>
  </si>
  <si>
    <t>KB HBR Nieuw examen Rood 2026 - Onderdeel B</t>
  </si>
  <si>
    <t>KB HBR Nieuw examen Rood 2026 - Onderdeel C</t>
  </si>
  <si>
    <t>KB HBR Nieuw examen Rood 2026 - Onderdeel D</t>
  </si>
  <si>
    <t>GL HBR</t>
  </si>
  <si>
    <t>GL HBR Nieuw examen Blauw 2026 - Onderdeel A</t>
  </si>
  <si>
    <t>GL HBR Nieuw examen Blauw 2026 - Onderdeel B</t>
  </si>
  <si>
    <t>GL HBR Nieuw examen Rood 2026 - Onderdeel A</t>
  </si>
  <si>
    <t>GL HBR Nieuw examen Rood 2026 - Onderdeel B</t>
  </si>
  <si>
    <t>BB D&amp;P module 2</t>
  </si>
  <si>
    <t>BB D&amp;P module 3</t>
  </si>
  <si>
    <t>BB D&amp;P module 4</t>
  </si>
  <si>
    <t>KB D&amp;P module 1</t>
  </si>
  <si>
    <t>KB D&amp;P module 2</t>
  </si>
  <si>
    <t>KB D&amp;P module 3</t>
  </si>
  <si>
    <t>KB D&amp;P module 4</t>
  </si>
  <si>
    <t>GL D&amp;P module 1</t>
  </si>
  <si>
    <t>GL D&amp;P module 4</t>
  </si>
  <si>
    <t>BB D&amp;P module 2 Nieuw examen Blauw 2026 - Onderdeel B</t>
  </si>
  <si>
    <t>BB D&amp;P module 3 Nieuw examen Blauw 2026 - Onderdeel C</t>
  </si>
  <si>
    <t>BB D&amp;P module 4 Nieuw examen Blauw 2026 - Onderdeel D</t>
  </si>
  <si>
    <t>BB D&amp;P module 2 Nieuw examen Rood 2026 - Onderdeel B</t>
  </si>
  <si>
    <t>BB D&amp;P module 3 Nieuw examen Rood 2026 - Onderdeel C</t>
  </si>
  <si>
    <t>BB D&amp;P module 4 Nieuw examen Rood 2026 - Onderdeel D</t>
  </si>
  <si>
    <t>KB D&amp;P module 1 Nieuw examen Blauw 2026 - Onderdeel A</t>
  </si>
  <si>
    <t>KB D&amp;P module 2 Nieuw examen Blauw 2026 - Onderdeel B</t>
  </si>
  <si>
    <t>KB D&amp;P module 3 Nieuw examen Blauw 2026 - Onderdeel C</t>
  </si>
  <si>
    <t>KB D&amp;P module 4 Nieuw examen Blauw 2026 - Onderdeel D</t>
  </si>
  <si>
    <t>KB D&amp;P module 1 Nieuw examen Rood 2026 - Onderdeel A</t>
  </si>
  <si>
    <t>KB D&amp;P module 2 Nieuw examen Rood 2026 - Onderdeel B</t>
  </si>
  <si>
    <t>KB D&amp;P module 3 Nieuw examen Rood 2026 - Onderdeel C</t>
  </si>
  <si>
    <t>KB D&amp;P module 4 Nieuw examen Rood 2026 - Onderdeel D</t>
  </si>
  <si>
    <t>GL D&amp;P module 1 Nieuw examen Blauw 2026 - Onderdeel A</t>
  </si>
  <si>
    <t>GL D&amp;P module 4 Nieuw examen Blauw 2026 - Onderdeel B</t>
  </si>
  <si>
    <t>GL D&amp;P module 1 Nieuw examen Rood 2026 - Onderdeel A</t>
  </si>
  <si>
    <t>GL D&amp;P module 4 Nieuw examen Rood 2026 - Onderdeel B</t>
  </si>
  <si>
    <t>BB Groen</t>
  </si>
  <si>
    <t>BB Groen Nieuw examen Blauw 2026 - Onderdeel A</t>
  </si>
  <si>
    <t>BB Groen Nieuw examen Blauw 2026 - Onderdeel B</t>
  </si>
  <si>
    <t>BB Groen Nieuw examen Blauw 2026 - Onderdeel C</t>
  </si>
  <si>
    <t>BB Groen Nieuw examen Blauw 2026 - Onderdeel D</t>
  </si>
  <si>
    <t>BB Groen Nieuw examen Rood 2026 - Onderdeel A</t>
  </si>
  <si>
    <t>BB Groen Nieuw examen Rood 2026 - Onderdeel B</t>
  </si>
  <si>
    <t>BB Groen Nieuw examen Rood 2026 - Onderdeel C</t>
  </si>
  <si>
    <t>BB Groen Nieuw examen Rood 2026 - Onderdeel D</t>
  </si>
  <si>
    <t>KB Groen</t>
  </si>
  <si>
    <t>KB Groen Nieuw examen Blauw 2026 - Onderdeel A</t>
  </si>
  <si>
    <t>KB Groen Nieuw examen Blauw 2026 - Onderdeel B</t>
  </si>
  <si>
    <t>KB Groen Nieuw examen Blauw 2026 - Onderdeel C</t>
  </si>
  <si>
    <t>KB Groen Nieuw examen Blauw 2026 - Onderdeel D</t>
  </si>
  <si>
    <t>KB Groen Nieuw examen Rood 2026 - Onderdeel A</t>
  </si>
  <si>
    <t>KB Groen Nieuw examen Rood 2026 - Onderdeel B</t>
  </si>
  <si>
    <t>KB Groen Nieuw examen Rood 2026 - Onderdeel C</t>
  </si>
  <si>
    <t>KB Groen Nieuw examen Rood 2026 - Onderdeel D</t>
  </si>
  <si>
    <t>GL Groen</t>
  </si>
  <si>
    <t>GL Groen Nieuw examen Blauw 2026 - Onderdeel A</t>
  </si>
  <si>
    <t>GL Groen Nieuw examen Blauw 2026 - Onderdeel B</t>
  </si>
  <si>
    <t>GL Groen Nieuw examen Rood 2026 - Onderdeel A</t>
  </si>
  <si>
    <t>GL Groen Nieuw examen Rood 2026 - Onderdeel B</t>
  </si>
  <si>
    <t>Leerweg</t>
  </si>
  <si>
    <t>Profielvak</t>
  </si>
  <si>
    <t>Onderdeel</t>
  </si>
  <si>
    <t>Data van POD in tabbladen Data en Schaallengtes zetten</t>
  </si>
  <si>
    <t>Tabblad Opzoeken beveiligen met wachtwoord. Wachtwoord in ander bestand.</t>
  </si>
  <si>
    <t>Opslaan en sluiten</t>
  </si>
  <si>
    <t>E&amp;OGLroodrood</t>
  </si>
  <si>
    <t>E&amp;OGLroodblauw</t>
  </si>
  <si>
    <t>E&amp;OGLblauwrood</t>
  </si>
  <si>
    <t>E&amp;OGLblauwblauw</t>
  </si>
  <si>
    <t>M&amp;TGLroodrood</t>
  </si>
  <si>
    <t>M&amp;TGLroodblauw</t>
  </si>
  <si>
    <t>M&amp;TGLblauwrood</t>
  </si>
  <si>
    <t>M&amp;TGLblauwblauw</t>
  </si>
  <si>
    <t>PIEGLroodrood</t>
  </si>
  <si>
    <t>PIEGLroodblauw</t>
  </si>
  <si>
    <t>PIEGLblauwrood</t>
  </si>
  <si>
    <t>PIEGLblauwblauw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</si>
</sst>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8"/>
      <color rgb="FF000000"/>
      <name val="Segoe UI"/>
      <family val="2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6" fillId="0" borderId="0" xfId="1" applyFont="1" applyAlignment="1">
      <alignment horizontal="center"/>
    </xf>
    <xf numFmtId="0" fontId="5" fillId="0" borderId="0" xfId="1" applyAlignment="1" applyProtection="1">
      <alignment horizontal="center"/>
      <protection locked="0"/>
    </xf>
    <xf numFmtId="0" fontId="5" fillId="0" borderId="0" xfId="1" applyAlignment="1">
      <alignment horizontal="center"/>
    </xf>
    <xf numFmtId="0" fontId="5" fillId="0" borderId="0" xfId="1"/>
    <xf numFmtId="165" fontId="5" fillId="0" borderId="0" xfId="1" applyNumberFormat="1" applyAlignment="1">
      <alignment horizontal="center"/>
    </xf>
    <xf numFmtId="0" fontId="5" fillId="0" borderId="0" xfId="1" applyProtection="1">
      <protection hidden="1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right"/>
      <protection hidden="1"/>
    </xf>
    <xf numFmtId="0" fontId="9" fillId="0" borderId="0" xfId="1" applyFont="1" applyAlignment="1" applyProtection="1">
      <alignment horizontal="right"/>
      <protection hidden="1"/>
    </xf>
    <xf numFmtId="0" fontId="7" fillId="0" borderId="0" xfId="1" applyFont="1" applyAlignment="1" applyProtection="1">
      <alignment horizontal="left"/>
      <protection hidden="1"/>
    </xf>
    <xf numFmtId="165" fontId="7" fillId="0" borderId="0" xfId="1" applyNumberFormat="1" applyFont="1" applyProtection="1">
      <protection hidden="1"/>
    </xf>
    <xf numFmtId="0" fontId="7" fillId="0" borderId="0" xfId="1" applyFont="1"/>
    <xf numFmtId="0" fontId="6" fillId="0" borderId="0" xfId="1" applyFont="1" applyProtection="1">
      <protection hidden="1"/>
    </xf>
    <xf numFmtId="0" fontId="8" fillId="0" borderId="0" xfId="1" applyFont="1" applyAlignment="1" applyProtection="1">
      <alignment horizontal="left"/>
      <protection hidden="1"/>
    </xf>
    <xf numFmtId="165" fontId="8" fillId="0" borderId="0" xfId="1" applyNumberFormat="1" applyFont="1" applyAlignment="1" applyProtection="1">
      <alignment horizontal="left"/>
      <protection hidden="1"/>
    </xf>
    <xf numFmtId="0" fontId="0" fillId="2" borderId="0" xfId="0" applyFill="1" applyProtection="1">
      <protection hidden="1"/>
    </xf>
    <xf numFmtId="0" fontId="0" fillId="5" borderId="0" xfId="0" applyFill="1" applyProtection="1">
      <protection hidden="1"/>
    </xf>
    <xf numFmtId="0" fontId="3" fillId="5" borderId="0" xfId="0" applyFont="1" applyFill="1" applyAlignment="1" applyProtection="1">
      <alignment vertical="top"/>
      <protection hidden="1"/>
    </xf>
    <xf numFmtId="0" fontId="1" fillId="2" borderId="0" xfId="0" applyFont="1" applyFill="1" applyProtection="1"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right"/>
      <protection hidden="1"/>
    </xf>
    <xf numFmtId="0" fontId="0" fillId="3" borderId="1" xfId="0" applyFill="1" applyBorder="1" applyAlignment="1" applyProtection="1">
      <alignment horizontal="center" vertical="center"/>
      <protection locked="0" hidden="1"/>
    </xf>
    <xf numFmtId="0" fontId="0" fillId="5" borderId="1" xfId="0" applyFill="1" applyBorder="1" applyAlignment="1" applyProtection="1">
      <alignment horizontal="center"/>
      <protection hidden="1"/>
    </xf>
    <xf numFmtId="0" fontId="1" fillId="5" borderId="0" xfId="0" applyFont="1" applyFill="1" applyProtection="1">
      <protection hidden="1"/>
    </xf>
    <xf numFmtId="165" fontId="0" fillId="5" borderId="1" xfId="0" applyNumberFormat="1" applyFill="1" applyBorder="1" applyAlignment="1" applyProtection="1">
      <alignment horizontal="center"/>
      <protection hidden="1"/>
    </xf>
    <xf numFmtId="164" fontId="11" fillId="5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locked="0" hidden="1"/>
    </xf>
    <xf numFmtId="0" fontId="12" fillId="2" borderId="6" xfId="0" applyFont="1" applyFill="1" applyBorder="1" applyAlignment="1" applyProtection="1">
      <alignment horizontal="center" vertical="center"/>
      <protection locked="0"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1" fillId="2" borderId="1" xfId="0" quotePrefix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hidden="1"/>
    </xf>
    <xf numFmtId="0" fontId="0" fillId="7" borderId="0" xfId="0" applyFill="1"/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64" fontId="11" fillId="5" borderId="1" xfId="0" applyNumberFormat="1" applyFont="1" applyFill="1" applyBorder="1" applyAlignment="1" applyProtection="1">
      <alignment horizontal="center"/>
      <protection hidden="1"/>
    </xf>
    <xf numFmtId="0" fontId="14" fillId="0" borderId="0" xfId="0" applyFont="1"/>
    <xf numFmtId="0" fontId="1" fillId="0" borderId="0" xfId="0" applyFont="1"/>
    <xf numFmtId="0" fontId="0" fillId="0" borderId="0" xfId="0" applyAlignment="1">
      <alignment horizontal="center" textRotation="45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NumberFormat="1"/>
    <xf numFmtId="0" fontId="1" fillId="6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 vertical="center" wrapText="1"/>
      <protection hidden="1"/>
    </xf>
    <xf numFmtId="0" fontId="0" fillId="3" borderId="2" xfId="0" applyFill="1" applyBorder="1" applyAlignment="1" applyProtection="1">
      <alignment horizontal="center" vertical="center"/>
      <protection locked="0" hidden="1"/>
    </xf>
    <xf numFmtId="0" fontId="0" fillId="3" borderId="3" xfId="0" applyFill="1" applyBorder="1" applyAlignment="1" applyProtection="1">
      <alignment horizontal="center" vertical="center"/>
      <protection locked="0" hidden="1"/>
    </xf>
    <xf numFmtId="0" fontId="0" fillId="3" borderId="4" xfId="0" applyFill="1" applyBorder="1" applyAlignment="1" applyProtection="1">
      <alignment horizontal="center" vertical="center"/>
      <protection locked="0" hidden="1"/>
    </xf>
    <xf numFmtId="0" fontId="0" fillId="5" borderId="0" xfId="0" applyFill="1" applyAlignment="1" applyProtection="1">
      <alignment horizontal="left" wrapText="1"/>
      <protection hidden="1"/>
    </xf>
    <xf numFmtId="0" fontId="3" fillId="5" borderId="0" xfId="0" applyFont="1" applyFill="1" applyAlignment="1" applyProtection="1">
      <alignment horizontal="center" vertical="top"/>
      <protection hidden="1"/>
    </xf>
  </cellXfs>
  <cellStyles count="2">
    <cellStyle name="Standaard" xfId="0" builtinId="0"/>
    <cellStyle name="Standaard 2" xfId="1" xr:uid="{53129B8E-02AF-4A69-BFBE-CBA282FD2693}"/>
  </cellStyles>
  <dxfs count="53">
    <dxf>
      <numFmt numFmtId="0" formatCode="General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45" wrapText="0" indent="0" justifyLastLine="0" shrinkToFit="0" readingOrder="0"/>
    </dxf>
    <dxf>
      <fill>
        <patternFill>
          <bgColor theme="5" tint="0.39994506668294322"/>
        </patternFill>
      </fill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</dxf>
    <dxf>
      <numFmt numFmtId="0" formatCode="General"/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 tint="-0.14996795556505021"/>
      </font>
      <fill>
        <patternFill patternType="solid"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</dxf>
    <dxf>
      <fill>
        <patternFill>
          <bgColor rgb="FFFF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ill>
        <patternFill>
          <bgColor rgb="FF0070C0"/>
        </patternFill>
      </fill>
    </dxf>
    <dxf>
      <font>
        <color auto="1"/>
      </font>
    </dxf>
    <dxf>
      <font>
        <color auto="1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color rgb="FFFF0000"/>
      </font>
    </dxf>
    <dxf>
      <font>
        <color rgb="FF0070C0"/>
      </font>
    </dxf>
    <dxf>
      <font>
        <color rgb="FFFF0000"/>
      </font>
      <fill>
        <patternFill patternType="none">
          <bgColor auto="1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rgb="FFFF0000"/>
      </font>
      <fill>
        <patternFill patternType="none">
          <bgColor auto="1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rgb="FFFF0000"/>
      </font>
      <fill>
        <patternFill patternType="none">
          <bgColor auto="1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rgb="FFFF0000"/>
      </font>
      <fill>
        <patternFill patternType="none">
          <bgColor auto="1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OptieGekozenOnderdeelA" noThreeD="1"/>
</file>

<file path=xl/ctrlProps/ctrlProp3.xml><?xml version="1.0" encoding="utf-8"?>
<formControlPr xmlns="http://schemas.microsoft.com/office/spreadsheetml/2009/9/main" objectType="Radio" checked="Checked" noThreeD="1"/>
</file>

<file path=xl/ctrlProps/ctrlProp4.xml><?xml version="1.0" encoding="utf-8"?>
<formControlPr xmlns="http://schemas.microsoft.com/office/spreadsheetml/2009/9/main" objectType="Radio" firstButton="1" fmlaLink="OptieGekozenOnderdeelB" noThreeD="1"/>
</file>

<file path=xl/ctrlProps/ctrlProp5.xml><?xml version="1.0" encoding="utf-8"?>
<formControlPr xmlns="http://schemas.microsoft.com/office/spreadsheetml/2009/9/main" objectType="Radio" checked="Checked" noThreeD="1"/>
</file>

<file path=xl/ctrlProps/ctrlProp6.xml><?xml version="1.0" encoding="utf-8"?>
<formControlPr xmlns="http://schemas.microsoft.com/office/spreadsheetml/2009/9/main" objectType="Radio" firstButton="1" fmlaLink="OptieGekozenOnderdeelC" noThreeD="1"/>
</file>

<file path=xl/ctrlProps/ctrlProp7.xml><?xml version="1.0" encoding="utf-8"?>
<formControlPr xmlns="http://schemas.microsoft.com/office/spreadsheetml/2009/9/main" objectType="Radio" checked="Checked" noThreeD="1"/>
</file>

<file path=xl/ctrlProps/ctrlProp8.xml><?xml version="1.0" encoding="utf-8"?>
<formControlPr xmlns="http://schemas.microsoft.com/office/spreadsheetml/2009/9/main" objectType="Radio" firstButton="1" fmlaLink="OptieGekozenOnderdeelD" noThreeD="1"/>
</file>

<file path=xl/ctrlProps/ctrlProp9.xml><?xml version="1.0" encoding="utf-8"?>
<formControlPr xmlns="http://schemas.microsoft.com/office/spreadsheetml/2009/9/main" objectType="Radio" checked="Checked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184150</xdr:colOff>
          <xdr:row>17</xdr:row>
          <xdr:rowOff>158750</xdr:rowOff>
        </xdr:from>
        <xdr:to>
          <xdr:col>5</xdr:col>
          <xdr:colOff>107950</xdr:colOff>
          <xdr:row>19</xdr:row>
          <xdr:rowOff>82550</xdr:rowOff>
        </xdr:to>
        <xdr:sp macro="" textlink="">
          <xdr:nvSpPr>
            <xdr:cNvPr id="5214" name="Group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0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Groepsvak 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18</xdr:row>
          <xdr:rowOff>6350</xdr:rowOff>
        </xdr:from>
        <xdr:to>
          <xdr:col>2</xdr:col>
          <xdr:colOff>298450</xdr:colOff>
          <xdr:row>19</xdr:row>
          <xdr:rowOff>38100</xdr:rowOff>
        </xdr:to>
        <xdr:sp macro="" textlink="">
          <xdr:nvSpPr>
            <xdr:cNvPr id="5215" name="Option Button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0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18</xdr:row>
          <xdr:rowOff>6350</xdr:rowOff>
        </xdr:from>
        <xdr:to>
          <xdr:col>4</xdr:col>
          <xdr:colOff>342900</xdr:colOff>
          <xdr:row>19</xdr:row>
          <xdr:rowOff>38100</xdr:rowOff>
        </xdr:to>
        <xdr:sp macro="" textlink="">
          <xdr:nvSpPr>
            <xdr:cNvPr id="5216" name="Option Button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0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19</xdr:row>
          <xdr:rowOff>107950</xdr:rowOff>
        </xdr:from>
        <xdr:to>
          <xdr:col>6</xdr:col>
          <xdr:colOff>38100</xdr:colOff>
          <xdr:row>21</xdr:row>
          <xdr:rowOff>107950</xdr:rowOff>
        </xdr:to>
        <xdr:sp macro="" textlink="">
          <xdr:nvSpPr>
            <xdr:cNvPr id="5217" name="Group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0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Groepsvak 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20</xdr:row>
          <xdr:rowOff>6350</xdr:rowOff>
        </xdr:from>
        <xdr:to>
          <xdr:col>2</xdr:col>
          <xdr:colOff>342900</xdr:colOff>
          <xdr:row>21</xdr:row>
          <xdr:rowOff>38100</xdr:rowOff>
        </xdr:to>
        <xdr:sp macro="" textlink="">
          <xdr:nvSpPr>
            <xdr:cNvPr id="5218" name="Option Button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0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20</xdr:row>
          <xdr:rowOff>6350</xdr:rowOff>
        </xdr:from>
        <xdr:to>
          <xdr:col>5</xdr:col>
          <xdr:colOff>0</xdr:colOff>
          <xdr:row>21</xdr:row>
          <xdr:rowOff>63500</xdr:rowOff>
        </xdr:to>
        <xdr:sp macro="" textlink="">
          <xdr:nvSpPr>
            <xdr:cNvPr id="5219" name="Option Button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0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21</xdr:row>
          <xdr:rowOff>114300</xdr:rowOff>
        </xdr:from>
        <xdr:to>
          <xdr:col>6</xdr:col>
          <xdr:colOff>152400</xdr:colOff>
          <xdr:row>23</xdr:row>
          <xdr:rowOff>69850</xdr:rowOff>
        </xdr:to>
        <xdr:sp macro="" textlink="">
          <xdr:nvSpPr>
            <xdr:cNvPr id="5220" name="Group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0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Groepsvak 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22</xdr:row>
          <xdr:rowOff>6350</xdr:rowOff>
        </xdr:from>
        <xdr:to>
          <xdr:col>4</xdr:col>
          <xdr:colOff>0</xdr:colOff>
          <xdr:row>23</xdr:row>
          <xdr:rowOff>69850</xdr:rowOff>
        </xdr:to>
        <xdr:sp macro="" textlink="">
          <xdr:nvSpPr>
            <xdr:cNvPr id="5221" name="Option Button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0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22</xdr:row>
          <xdr:rowOff>0</xdr:rowOff>
        </xdr:from>
        <xdr:to>
          <xdr:col>5</xdr:col>
          <xdr:colOff>82550</xdr:colOff>
          <xdr:row>23</xdr:row>
          <xdr:rowOff>69850</xdr:rowOff>
        </xdr:to>
        <xdr:sp macro="" textlink="">
          <xdr:nvSpPr>
            <xdr:cNvPr id="5222" name="Option Button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0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23</xdr:row>
          <xdr:rowOff>107950</xdr:rowOff>
        </xdr:from>
        <xdr:to>
          <xdr:col>6</xdr:col>
          <xdr:colOff>69850</xdr:colOff>
          <xdr:row>25</xdr:row>
          <xdr:rowOff>82550</xdr:rowOff>
        </xdr:to>
        <xdr:sp macro="" textlink="">
          <xdr:nvSpPr>
            <xdr:cNvPr id="5223" name="Group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0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Groepsvak 103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24</xdr:row>
          <xdr:rowOff>0</xdr:rowOff>
        </xdr:from>
        <xdr:to>
          <xdr:col>2</xdr:col>
          <xdr:colOff>342900</xdr:colOff>
          <xdr:row>25</xdr:row>
          <xdr:rowOff>38100</xdr:rowOff>
        </xdr:to>
        <xdr:sp macro="" textlink="">
          <xdr:nvSpPr>
            <xdr:cNvPr id="5224" name="Option Button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0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23</xdr:row>
          <xdr:rowOff>184150</xdr:rowOff>
        </xdr:from>
        <xdr:to>
          <xdr:col>5</xdr:col>
          <xdr:colOff>38100</xdr:colOff>
          <xdr:row>25</xdr:row>
          <xdr:rowOff>38100</xdr:rowOff>
        </xdr:to>
        <xdr:sp macro="" textlink="">
          <xdr:nvSpPr>
            <xdr:cNvPr id="5225" name="Option Button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0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15</xdr:col>
      <xdr:colOff>238669</xdr:colOff>
      <xdr:row>29</xdr:row>
      <xdr:rowOff>139774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0160" y="365760"/>
          <a:ext cx="3896269" cy="50775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itoazure.sharepoint.com/sites/CTE-NormeringDigitaliseringA/Gedeelde%20documenten/Normering/2025/Prestatie-eis%20peiling/Vragenlijst%20prestatie-eis%20VC%20en%20TD/Vragenlijst%20prestatie-eis%20VC%20en%20T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ragenlijst deel 1"/>
      <sheetName val="Vragenlijst deel 2"/>
      <sheetName val="Waarden"/>
      <sheetName val="Versie"/>
      <sheetName val="ToggleOpenOfGesloten"/>
      <sheetName val="Werkbladeigenschappen"/>
    </sheetNames>
    <sheetDataSet>
      <sheetData sheetId="0">
        <row r="3">
          <cell r="B3" t="str">
            <v>HAVO</v>
          </cell>
        </row>
        <row r="6">
          <cell r="B6" t="str">
            <v>CSE wiskunde A HAVO</v>
          </cell>
          <cell r="J6">
            <v>24141</v>
          </cell>
        </row>
      </sheetData>
      <sheetData sheetId="1">
        <row r="6">
          <cell r="C6">
            <v>1.1000000000000001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7ABE72-CCC5-416A-A715-AB972482EB4B}" name="TabelData" displayName="TabelData" ref="A1:M325" totalsRowShown="0">
  <sortState xmlns:xlrd2="http://schemas.microsoft.com/office/spreadsheetml/2017/richdata2" ref="A2:M325">
    <sortCondition ref="A1:A325"/>
  </sortState>
  <tableColumns count="13">
    <tableColumn id="15" xr3:uid="{CCD9A16E-755A-461A-9770-885BB1C951E8}" name="Profielvak&amp;Leerweg&amp;KleurenAlleOnderdelen" dataDxfId="20"/>
    <tableColumn id="1" xr3:uid="{D33CFB74-F007-4E1E-A17A-E238D8FC336C}" name="profielvak"/>
    <tableColumn id="2" xr3:uid="{48AAB50E-AFE1-43DE-A275-3E84F9A2BD48}" name="leerweg"/>
    <tableColumn id="3" xr3:uid="{CC22A599-8A1C-4CD0-94D9-4610A36EF25F}" name="kleur A"/>
    <tableColumn id="4" xr3:uid="{885E1AF0-4CB3-455B-974D-C25C05B4AE26}" name="kleur B"/>
    <tableColumn id="5" xr3:uid="{894F4085-9C48-40A8-8BD3-7B2B2FA3EDB8}" name="kleur C"/>
    <tableColumn id="6" xr3:uid="{CEA5046E-DC71-441F-A095-D3685225B99C}" name="kleur D"/>
    <tableColumn id="13" xr3:uid="{4AB5F6E4-EAA1-4228-96EF-1848721551D1}" name="schaallengte kleur A" dataDxfId="19"/>
    <tableColumn id="12" xr3:uid="{7F74FE90-4315-4859-8CDD-88B21D7CCA2F}" name="schaallengte kleur B" dataDxfId="18"/>
    <tableColumn id="11" xr3:uid="{00D1048D-FA13-40EA-B1F2-C7398942E3C2}" name="schaallengte kleur C" dataDxfId="17"/>
    <tableColumn id="10" xr3:uid="{0638D96C-F5CE-4992-955B-9435D22219C3}" name="schaallengte kleur D" dataDxfId="16"/>
    <tableColumn id="14" xr3:uid="{118010CF-0FA9-420D-94CE-F17BDDF95E01}" name="schaallengte" dataDxfId="15"/>
    <tableColumn id="7" xr3:uid="{CFF44569-8BB0-4AB2-8CC3-44598FE3A738}" name="N-term (N)" dataDxfId="14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D37D84-0E49-4725-AE53-1909BC12A98B}" name="TabelSchaallengtes" displayName="TabelSchaallengtes" ref="A1:F181" totalsRowShown="0">
  <autoFilter ref="A1:F181" xr:uid="{97D37D84-0E49-4725-AE53-1909BC12A98B}"/>
  <sortState xmlns:xlrd2="http://schemas.microsoft.com/office/spreadsheetml/2017/richdata2" ref="A2:F181">
    <sortCondition ref="A1:A181"/>
  </sortState>
  <tableColumns count="6">
    <tableColumn id="7" xr3:uid="{BE257AE2-36AA-4E31-8F33-87938A0BA783}" name="Profielvak&amp;Leerweg&amp;Kleur&amp;Onderdeel" dataDxfId="13"/>
    <tableColumn id="1" xr3:uid="{EA17B53B-1E96-4B23-9187-20EE64CE506B}" name="profielvak"/>
    <tableColumn id="2" xr3:uid="{7AA3E206-0752-4CF6-A0AA-FC7226BE455C}" name="leerweg"/>
    <tableColumn id="3" xr3:uid="{CB45AFDF-C6AD-42CD-92DC-CA50A6A3D0A1}" name="kleur"/>
    <tableColumn id="4" xr3:uid="{88998CEB-D668-4B17-B05A-46D9E646EE8A}" name="onderdeel"/>
    <tableColumn id="5" xr3:uid="{40891193-4F88-4289-8F14-BF19EF4DB7CE}" name="schaallengte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4245E6A-FC9E-486D-929F-6ED1716FBB6E}" name="TabelKeuzes" displayName="TabelKeuzes" ref="A1:C10" totalsRowShown="0">
  <autoFilter ref="A1:C10" xr:uid="{A4245E6A-FC9E-486D-929F-6ED1716FBB6E}"/>
  <tableColumns count="3">
    <tableColumn id="1" xr3:uid="{015922AD-C439-49A8-A993-0D3945E31149}" name="vak"/>
    <tableColumn id="2" xr3:uid="{0EA74D8A-FEAC-483B-A11E-055F55CF1250}" name="leerweg"/>
    <tableColumn id="3" xr3:uid="{1499CB74-CBA8-4DDD-A416-A5B114D33DC1}" name="vers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C2715C-C0F8-4656-A4F5-22531FB479A4}" name="tblComponenten" displayName="tblComponenten" ref="A1:J181" totalsRowShown="0" headerRowDxfId="10">
  <sortState xmlns:xlrd2="http://schemas.microsoft.com/office/spreadsheetml/2017/richdata2" ref="A2:J181">
    <sortCondition ref="B1:B181"/>
  </sortState>
  <tableColumns count="10">
    <tableColumn id="1" xr3:uid="{F9FDC7C6-BE7E-42C0-ACA3-D730E3139F9B}" name="Component ID" dataDxfId="9"/>
    <tableColumn id="2" xr3:uid="{52158B31-8602-4B56-B1CC-6FA4815B1FE9}" name="NE-code" dataDxfId="8"/>
    <tableColumn id="3" xr3:uid="{4C3F0BAB-D176-447D-A4B6-A775430572A3}" name="Max_score" dataDxfId="7"/>
    <tableColumn id="8" xr3:uid="{9C493D6E-7C2B-4295-953D-8F5D1095A31D}" name="Leerweg Vak" dataDxfId="6"/>
    <tableColumn id="6" xr3:uid="{3334B4F0-950A-420F-ADF8-67A3F56EFD98}" name="Nieuw of referentie" dataDxfId="5"/>
    <tableColumn id="5" xr3:uid="{09EF3337-DEE2-4171-B07F-04829A389194}" name="Beschrijving" dataDxfId="4"/>
    <tableColumn id="4" xr3:uid="{75935E73-534F-4391-AC6A-D1D33D9B640D}" name="Leerweg" dataDxfId="3">
      <calculatedColumnFormula>IFERROR(TRIM(LEFT(tblComponenten[[#This Row],[Leerweg Vak]], SEARCH(" ", tblComponenten[[#This Row],[Leerweg Vak]])-1)), TRIM(tblComponenten[[#This Row],[Leerweg Vak]]))</calculatedColumnFormula>
    </tableColumn>
    <tableColumn id="9" xr3:uid="{0AD9C2F9-E95E-46D4-9552-24B212C6861B}" name="Profielvak" dataDxfId="2">
      <calculatedColumnFormula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calculatedColumnFormula>
    </tableColumn>
    <tableColumn id="7" xr3:uid="{4E14438D-7795-4D83-8917-421FF18BA5CE}" name="Kleur" dataDxfId="1"/>
    <tableColumn id="11" xr3:uid="{A405EE33-F354-4A80-9043-B9E0FDAE4785}" name="Onderdeel" dataDxfId="0">
      <calculatedColumnFormula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BE89-B5CF-4483-AFCE-17A9FFF3DD4C}">
  <sheetPr codeName="Blad11">
    <tabColor rgb="FF00B050"/>
  </sheetPr>
  <dimension ref="A1:S37"/>
  <sheetViews>
    <sheetView showGridLines="0" showRowColHeaders="0" tabSelected="1" zoomScaleNormal="100" workbookViewId="0">
      <selection activeCell="B6" sqref="B6:E6"/>
    </sheetView>
  </sheetViews>
  <sheetFormatPr defaultColWidth="0" defaultRowHeight="14.5" zeroHeight="1" x14ac:dyDescent="0.35"/>
  <cols>
    <col min="1" max="1" width="6.453125" style="16" customWidth="1"/>
    <col min="2" max="2" width="2.54296875" style="16" customWidth="1"/>
    <col min="3" max="3" width="5.453125" style="16" customWidth="1"/>
    <col min="4" max="4" width="0.54296875" style="16" customWidth="1"/>
    <col min="5" max="5" width="5.453125" style="16" customWidth="1"/>
    <col min="6" max="6" width="2.08984375" style="16" customWidth="1"/>
    <col min="7" max="7" width="10.36328125" style="16" bestFit="1" customWidth="1"/>
    <col min="8" max="8" width="3" style="16" customWidth="1"/>
    <col min="9" max="9" width="8.90625" style="16" customWidth="1"/>
    <col min="10" max="10" width="16.453125" style="16" customWidth="1"/>
    <col min="11" max="11" width="21.90625" style="16" hidden="1" customWidth="1"/>
    <col min="12" max="12" width="31.36328125" style="16" hidden="1" customWidth="1"/>
    <col min="13" max="13" width="40.90625" style="16" hidden="1" customWidth="1"/>
    <col min="14" max="14" width="25.90625" style="16" hidden="1" customWidth="1"/>
    <col min="15" max="15" width="15.6328125" style="16" hidden="1" customWidth="1"/>
    <col min="16" max="16" width="17.36328125" style="16" hidden="1" customWidth="1"/>
    <col min="17" max="17" width="9.453125" style="16" hidden="1" customWidth="1"/>
    <col min="18" max="18" width="22.90625" style="16" hidden="1" customWidth="1"/>
    <col min="19" max="19" width="27" style="16" hidden="1" customWidth="1"/>
    <col min="20" max="16384" width="8.90625" style="16" hidden="1"/>
  </cols>
  <sheetData>
    <row r="1" spans="1:16" x14ac:dyDescent="0.35">
      <c r="A1" s="51" t="s">
        <v>509</v>
      </c>
      <c r="B1" s="51"/>
      <c r="C1" s="51"/>
      <c r="D1" s="51"/>
      <c r="E1" s="51"/>
      <c r="F1" s="51"/>
      <c r="G1" s="51"/>
      <c r="H1" s="51"/>
      <c r="I1" s="51"/>
      <c r="J1" s="51"/>
    </row>
    <row r="2" spans="1:16" x14ac:dyDescent="0.3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6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</row>
    <row r="4" spans="1:16" x14ac:dyDescent="0.35">
      <c r="A4" s="17"/>
      <c r="B4" s="17" t="s">
        <v>1</v>
      </c>
      <c r="C4" s="17"/>
      <c r="D4" s="17"/>
      <c r="E4" s="17"/>
      <c r="F4" s="17"/>
      <c r="G4" s="17"/>
      <c r="H4" s="17"/>
      <c r="I4" s="17"/>
      <c r="J4" s="17"/>
    </row>
    <row r="5" spans="1:16" ht="5.15" customHeight="1" thickBot="1" x14ac:dyDescent="0.4">
      <c r="A5" s="17"/>
      <c r="B5" s="17"/>
      <c r="C5" s="17"/>
      <c r="D5" s="17"/>
      <c r="E5" s="17"/>
      <c r="F5" s="17"/>
      <c r="G5" s="18"/>
      <c r="H5" s="18"/>
      <c r="I5" s="58">
        <v>2026</v>
      </c>
      <c r="J5" s="58"/>
    </row>
    <row r="6" spans="1:16" ht="15" customHeight="1" thickBot="1" x14ac:dyDescent="0.4">
      <c r="A6" s="17"/>
      <c r="B6" s="54"/>
      <c r="C6" s="55"/>
      <c r="D6" s="55"/>
      <c r="E6" s="56"/>
      <c r="F6" s="18"/>
      <c r="G6" s="18"/>
      <c r="H6" s="18"/>
      <c r="I6" s="58"/>
      <c r="J6" s="58"/>
    </row>
    <row r="7" spans="1:16" ht="14.4" customHeight="1" x14ac:dyDescent="0.35">
      <c r="A7" s="17"/>
      <c r="B7" s="17"/>
      <c r="C7" s="17"/>
      <c r="D7" s="17"/>
      <c r="E7" s="17"/>
      <c r="F7" s="18"/>
      <c r="G7" s="18"/>
      <c r="H7" s="18"/>
      <c r="I7" s="58"/>
      <c r="J7" s="58"/>
    </row>
    <row r="8" spans="1:16" x14ac:dyDescent="0.35">
      <c r="A8" s="17"/>
      <c r="B8" s="17" t="s">
        <v>2</v>
      </c>
      <c r="C8" s="17"/>
      <c r="D8" s="17"/>
      <c r="E8" s="17"/>
      <c r="F8" s="17"/>
      <c r="G8" s="17"/>
      <c r="H8" s="17"/>
      <c r="I8" s="17"/>
      <c r="J8" s="17"/>
    </row>
    <row r="9" spans="1:16" ht="5.15" customHeight="1" thickBot="1" x14ac:dyDescent="0.4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6" ht="15" thickBot="1" x14ac:dyDescent="0.4">
      <c r="A10" s="17"/>
      <c r="B10" s="54"/>
      <c r="C10" s="55"/>
      <c r="D10" s="55"/>
      <c r="E10" s="56"/>
      <c r="F10" s="17"/>
      <c r="G10" s="17"/>
      <c r="H10" s="17"/>
      <c r="I10" s="17"/>
      <c r="J10" s="17"/>
      <c r="P10" s="19"/>
    </row>
    <row r="11" spans="1:16" ht="15" thickBot="1" x14ac:dyDescent="0.4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6" ht="15" thickBot="1" x14ac:dyDescent="0.4">
      <c r="A12" s="17"/>
      <c r="B12" s="17" t="s">
        <v>3</v>
      </c>
      <c r="C12" s="17"/>
      <c r="D12" s="17"/>
      <c r="E12" s="17"/>
      <c r="F12" s="17"/>
      <c r="G12" s="17"/>
      <c r="H12" s="17"/>
      <c r="I12" s="17"/>
      <c r="J12" s="17"/>
      <c r="L12" s="33" t="s">
        <v>506</v>
      </c>
      <c r="M12" s="33" t="s">
        <v>511</v>
      </c>
      <c r="N12" s="39"/>
      <c r="O12" s="39"/>
    </row>
    <row r="13" spans="1:16" ht="5.15" customHeight="1" thickBot="1" x14ac:dyDescent="0.4">
      <c r="A13" s="17"/>
      <c r="B13" s="17"/>
      <c r="C13" s="17"/>
      <c r="D13" s="17"/>
      <c r="E13" s="17"/>
      <c r="F13" s="17"/>
      <c r="G13" s="17"/>
      <c r="H13" s="17"/>
      <c r="I13" s="17"/>
      <c r="J13" s="17"/>
      <c r="L13" s="37"/>
      <c r="M13" s="37"/>
      <c r="N13" s="27"/>
      <c r="O13" s="27"/>
    </row>
    <row r="14" spans="1:16" ht="15" thickBot="1" x14ac:dyDescent="0.4">
      <c r="A14" s="17"/>
      <c r="B14" s="54"/>
      <c r="C14" s="55"/>
      <c r="D14" s="55"/>
      <c r="E14" s="56"/>
      <c r="F14" s="17"/>
      <c r="G14" s="17"/>
      <c r="H14" s="17"/>
      <c r="I14" s="17"/>
      <c r="J14" s="17"/>
      <c r="L14" s="28" t="b">
        <f>AND(NOT(ISBLANK(Profielvak)),NOT(ISBLANK(Leerweg)),NOT(ISBLANK(KleurEersteAfname)))</f>
        <v>0</v>
      </c>
      <c r="M14" s="28" t="str">
        <f>IF(KleurEersteAfname="","",IF(KleurEersteAfname="rood","blauw","rood"))</f>
        <v/>
      </c>
      <c r="N14" s="30"/>
      <c r="O14" s="30"/>
    </row>
    <row r="15" spans="1:16" x14ac:dyDescent="0.35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6" x14ac:dyDescent="0.35">
      <c r="A16" s="17"/>
      <c r="B16" s="17" t="s">
        <v>4</v>
      </c>
      <c r="C16" s="17"/>
      <c r="D16" s="17"/>
      <c r="E16" s="17"/>
      <c r="F16" s="17"/>
      <c r="G16" s="17"/>
      <c r="H16" s="17"/>
      <c r="I16" s="17"/>
      <c r="J16" s="17"/>
    </row>
    <row r="17" spans="1:19" ht="9" customHeight="1" thickBot="1" x14ac:dyDescent="0.4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9" ht="15" thickBot="1" x14ac:dyDescent="0.4">
      <c r="A18" s="17"/>
      <c r="B18" s="17"/>
      <c r="C18" s="20" t="s">
        <v>5</v>
      </c>
      <c r="D18" s="20"/>
      <c r="E18" s="20" t="s">
        <v>6</v>
      </c>
      <c r="F18" s="20"/>
      <c r="G18" s="20" t="s">
        <v>7</v>
      </c>
      <c r="H18" s="20"/>
      <c r="I18" s="20" t="s">
        <v>8</v>
      </c>
      <c r="J18" s="17"/>
      <c r="K18" s="41" t="s">
        <v>510</v>
      </c>
      <c r="L18" s="33" t="s">
        <v>518</v>
      </c>
      <c r="M18" s="41" t="s">
        <v>520</v>
      </c>
      <c r="N18" s="33" t="s">
        <v>512</v>
      </c>
      <c r="O18" s="33" t="s">
        <v>519</v>
      </c>
      <c r="P18" s="33" t="s">
        <v>545</v>
      </c>
      <c r="R18" s="33" t="s">
        <v>521</v>
      </c>
      <c r="S18" s="33" t="s">
        <v>524</v>
      </c>
    </row>
    <row r="19" spans="1:19" ht="15" thickBot="1" x14ac:dyDescent="0.4">
      <c r="A19" s="17"/>
      <c r="B19" s="21" t="s">
        <v>9</v>
      </c>
      <c r="C19" s="17"/>
      <c r="D19" s="17"/>
      <c r="E19" s="17"/>
      <c r="F19" s="17"/>
      <c r="G19" s="22"/>
      <c r="H19" s="17"/>
      <c r="I19" s="42">
        <f>IF(BestaatOnderdeelA,VLOOKUP(HypothetischOnderdeelAVolledig,TabelSchaallengtes[],6,FALSE),0)</f>
        <v>0</v>
      </c>
      <c r="J19" s="17"/>
      <c r="K19" s="32">
        <v>2</v>
      </c>
      <c r="L19" s="34">
        <f>IF(OptieGekozenOnderdeelA=WaardeNee,KleurEersteAfname,KleurHerkansing)</f>
        <v>0</v>
      </c>
      <c r="M19" s="34" t="str">
        <f>Profielvak&amp;Leerweg&amp;ResulterendeKleurOnderdeelA&amp;LetterA</f>
        <v>0A</v>
      </c>
      <c r="N19" s="32" t="b">
        <f>NOT(ISERROR(MATCH(HypothetischOnderdeelAVolledig,TabelSchaallengtes[Profielvak&amp;Leerweg&amp;Kleur&amp;Onderdeel],0)))</f>
        <v>0</v>
      </c>
      <c r="O19" s="34" t="str">
        <f>IF(BestaatOnderdeelA,ResulterendeKleurOnderdeelA,"")</f>
        <v/>
      </c>
      <c r="P19" s="34" t="str">
        <f>LetterA&amp;LOWER(LEFT(KleurDefinitiefOnderdeelA,1))</f>
        <v>A</v>
      </c>
      <c r="R19" s="34" t="b">
        <f>IF(BestaatOnderdeelA,COUNTA(SubscoreOnderdeelA)=1,FALSE)</f>
        <v>0</v>
      </c>
      <c r="S19" s="34" t="b">
        <f>IF(BestaatOnderdeelA, SubscoreOnderdeelA&lt;=SchaallengteHerkansingOnderdeelA, TRUE)</f>
        <v>1</v>
      </c>
    </row>
    <row r="20" spans="1:19" ht="15" thickBot="1" x14ac:dyDescent="0.4">
      <c r="A20" s="17"/>
      <c r="B20" s="21"/>
      <c r="C20" s="17"/>
      <c r="D20" s="17"/>
      <c r="E20" s="17"/>
      <c r="F20" s="17"/>
      <c r="G20" s="17"/>
      <c r="H20" s="17"/>
      <c r="I20" s="17"/>
      <c r="J20" s="17"/>
      <c r="K20" s="27"/>
      <c r="L20" s="27"/>
      <c r="M20" s="27"/>
      <c r="N20" s="27"/>
      <c r="O20" s="27"/>
      <c r="P20" s="27"/>
      <c r="Q20" s="27"/>
      <c r="R20" s="27"/>
      <c r="S20" s="27"/>
    </row>
    <row r="21" spans="1:19" ht="15" thickBot="1" x14ac:dyDescent="0.4">
      <c r="A21" s="17"/>
      <c r="B21" s="21" t="s">
        <v>10</v>
      </c>
      <c r="C21" s="17"/>
      <c r="D21" s="17"/>
      <c r="E21" s="17"/>
      <c r="F21" s="17"/>
      <c r="G21" s="22"/>
      <c r="H21" s="17"/>
      <c r="I21" s="26">
        <f>IF(BestaatOnderdeelB,VLOOKUP(HypothetischOnderdeelBVolledig,TabelSchaallengtes[],6,FALSE),0)</f>
        <v>0</v>
      </c>
      <c r="J21" s="17"/>
      <c r="K21" s="31">
        <v>2</v>
      </c>
      <c r="L21" s="28">
        <f>IF(OptieGekozenOnderdeelB=WaardeNee,KleurEersteAfname,KleurHerkansing)</f>
        <v>0</v>
      </c>
      <c r="M21" s="28" t="str">
        <f>Profielvak&amp;Leerweg&amp;ResulterendeKleurOnderdeelB&amp;LetterB</f>
        <v>0B</v>
      </c>
      <c r="N21" s="31" t="b">
        <f>NOT(ISERROR(MATCH(HypothetischOnderdeelBVolledig,TabelSchaallengtes[Profielvak&amp;Leerweg&amp;Kleur&amp;Onderdeel],0)))</f>
        <v>0</v>
      </c>
      <c r="O21" s="28" t="str">
        <f>IF(BestaatOnderdeelB,ResulterendeKleurOnderdeelB,"")</f>
        <v/>
      </c>
      <c r="P21" s="28" t="str">
        <f>IF(BestaatOnderdeelB,"-"&amp;LetterB&amp;LOWER(LEFT(KleurDefinitiefOnderdeelB,1)),"")</f>
        <v/>
      </c>
      <c r="Q21" s="30"/>
      <c r="R21" s="28" t="b">
        <f>IF(BestaatOnderdeelB,COUNTA(SubscoreOnderdeelB)=1,FALSE)</f>
        <v>0</v>
      </c>
      <c r="S21" s="28" t="b">
        <f>IF(BestaatOnderdeelB, SubscoreOnderdeelB&lt;=SchaallengteHerkansingOnderdeelB, TRUE)</f>
        <v>1</v>
      </c>
    </row>
    <row r="22" spans="1:19" ht="15" thickBot="1" x14ac:dyDescent="0.4">
      <c r="A22" s="17"/>
      <c r="B22" s="24" t="str">
        <f>IF(Stap123Ingevuld,IF(SchaallengteHerkansingOnderdeelB=0,"Voor dit cspe is er géén onderdeel B.",""),"")</f>
        <v/>
      </c>
      <c r="C22" s="17"/>
      <c r="D22" s="17"/>
      <c r="E22" s="17"/>
      <c r="F22" s="17"/>
      <c r="G22" s="17"/>
      <c r="H22" s="17"/>
      <c r="I22" s="17"/>
      <c r="J22" s="17"/>
      <c r="K22" s="29"/>
      <c r="L22" s="29"/>
      <c r="M22" s="29"/>
      <c r="N22" s="29"/>
      <c r="O22" s="29"/>
      <c r="P22" s="29"/>
      <c r="Q22" s="29"/>
      <c r="R22" s="29"/>
      <c r="S22" s="29"/>
    </row>
    <row r="23" spans="1:19" ht="15" thickBot="1" x14ac:dyDescent="0.4">
      <c r="A23" s="17"/>
      <c r="B23" s="21" t="s">
        <v>11</v>
      </c>
      <c r="C23" s="17"/>
      <c r="D23" s="17"/>
      <c r="E23" s="17"/>
      <c r="F23" s="17"/>
      <c r="G23" s="22"/>
      <c r="H23" s="17"/>
      <c r="I23" s="26">
        <f>IF(BestaatOnderdeelC,VLOOKUP(HypothetischOnderdeelCVolledig,TabelSchaallengtes[],6,FALSE),0)</f>
        <v>0</v>
      </c>
      <c r="J23" s="17"/>
      <c r="K23" s="31">
        <v>2</v>
      </c>
      <c r="L23" s="28">
        <f>IF(OptieGekozenOnderdeelC=WaardeNee,KleurEersteAfname,KleurHerkansing)</f>
        <v>0</v>
      </c>
      <c r="M23" s="28" t="str">
        <f>Profielvak&amp;Leerweg&amp;ResulterendeKleurOnderdeelC&amp;LetterC</f>
        <v>0C</v>
      </c>
      <c r="N23" s="31" t="b">
        <f>NOT(ISERROR(MATCH(HypothetischOnderdeelCVolledig,TabelSchaallengtes[Profielvak&amp;Leerweg&amp;Kleur&amp;Onderdeel],0)))</f>
        <v>0</v>
      </c>
      <c r="O23" s="28" t="str">
        <f>IF(BestaatOnderdeelC,ResulterendeKleurOnderdeelC,"")</f>
        <v/>
      </c>
      <c r="P23" s="28" t="str">
        <f>IF(BestaatOnderdeelC,"-"&amp;LetterC&amp;LOWER(LEFT(KleurDefinitiefOnderdeelC,1)),"")</f>
        <v/>
      </c>
      <c r="Q23" s="30"/>
      <c r="R23" s="28" t="b">
        <f>IF(BestaatOnderdeelC,COUNTA(SubscoreOnderdeelC)=1,FALSE)</f>
        <v>0</v>
      </c>
      <c r="S23" s="28" t="b">
        <f>IF(BestaatOnderdeelC, SubscoreOnderdeelC&lt;=SchaallengteHerkansingOnderdeelC, TRUE)</f>
        <v>1</v>
      </c>
    </row>
    <row r="24" spans="1:19" ht="15" thickBot="1" x14ac:dyDescent="0.4">
      <c r="A24" s="17"/>
      <c r="B24" s="24" t="str">
        <f>IF(Stap123Ingevuld,IF(SchaallengteHerkansingOnderdeelC=0,"Voor dit cspe is er géén onderdeel C.",""),"")</f>
        <v/>
      </c>
      <c r="C24" s="17"/>
      <c r="D24" s="17"/>
      <c r="E24" s="17"/>
      <c r="F24" s="17"/>
      <c r="G24" s="17"/>
      <c r="H24" s="17"/>
      <c r="I24" s="17"/>
      <c r="J24" s="17"/>
      <c r="K24" s="27"/>
      <c r="L24" s="27"/>
      <c r="M24" s="27"/>
      <c r="N24" s="27"/>
      <c r="O24" s="27"/>
      <c r="P24" s="27"/>
      <c r="Q24" s="27"/>
      <c r="R24" s="27"/>
      <c r="S24" s="27"/>
    </row>
    <row r="25" spans="1:19" ht="15" thickBot="1" x14ac:dyDescent="0.4">
      <c r="A25" s="17"/>
      <c r="B25" s="21" t="s">
        <v>12</v>
      </c>
      <c r="C25" s="17"/>
      <c r="D25" s="17"/>
      <c r="E25" s="17"/>
      <c r="F25" s="17"/>
      <c r="G25" s="22"/>
      <c r="H25" s="17"/>
      <c r="I25" s="26">
        <f>IF(BestaatOnderdeelD,VLOOKUP(HypothetischOnderdeelDVolledig,TabelSchaallengtes[],6,FALSE),0)</f>
        <v>0</v>
      </c>
      <c r="J25" s="24"/>
      <c r="K25" s="31">
        <v>2</v>
      </c>
      <c r="L25" s="28">
        <f>IF(OptieGekozenOnderdeelD=WaardeNee,KleurEersteAfname,KleurHerkansing)</f>
        <v>0</v>
      </c>
      <c r="M25" s="28" t="str">
        <f>Profielvak&amp;Leerweg&amp;ResulterendeKleurOnderdeelD&amp;LetterD</f>
        <v>0D</v>
      </c>
      <c r="N25" s="31" t="b">
        <f>NOT(ISERROR(MATCH(HypothetischOnderdeelDVolledig,TabelSchaallengtes[Profielvak&amp;Leerweg&amp;Kleur&amp;Onderdeel],0)))</f>
        <v>0</v>
      </c>
      <c r="O25" s="28" t="str">
        <f>IF(BestaatOnderdeelD,ResulterendeKleurOnderdeelD,"")</f>
        <v/>
      </c>
      <c r="P25" s="28" t="str">
        <f>IF(BestaatOnderdeelD,"-"&amp;LetterD&amp;LOWER(LEFT(KleurDefinitiefOnderdeelD,1)),"")</f>
        <v/>
      </c>
      <c r="Q25" s="30"/>
      <c r="R25" s="28" t="b">
        <f>IF(BestaatOnderdeelD,COUNTA(SubscoreOnderdeelD)=1,FALSE)</f>
        <v>0</v>
      </c>
      <c r="S25" s="28" t="b">
        <f>IF(BestaatOnderdeelD, SubscoreOnderdeelD&lt;=SchaallengteHerkansingOnderdeelD, TRUE)</f>
        <v>1</v>
      </c>
    </row>
    <row r="26" spans="1:19" ht="17.399999999999999" customHeight="1" thickBot="1" x14ac:dyDescent="0.4">
      <c r="A26" s="17"/>
      <c r="B26" s="24" t="str">
        <f>IF(Stap123Ingevuld,IF(SchaallengteHerkansingOnderdeelD=0,"Voor dit cspe is er géén onderdeel D.",""),"")</f>
        <v/>
      </c>
      <c r="C26" s="17"/>
      <c r="D26" s="17"/>
      <c r="E26" s="17"/>
      <c r="F26" s="17"/>
      <c r="G26" s="17"/>
      <c r="H26" s="17"/>
      <c r="I26" s="17"/>
      <c r="J26" s="17"/>
      <c r="L26" s="27"/>
      <c r="M26" s="27"/>
      <c r="N26" s="27"/>
      <c r="O26" s="27"/>
      <c r="P26" s="27"/>
      <c r="Q26" s="27"/>
    </row>
    <row r="27" spans="1:19" ht="15" thickBot="1" x14ac:dyDescent="0.4">
      <c r="A27" s="17"/>
      <c r="B27" s="17"/>
      <c r="C27" s="17"/>
      <c r="D27" s="17"/>
      <c r="E27" s="17"/>
      <c r="F27" s="17"/>
      <c r="G27" s="17"/>
      <c r="H27" s="17"/>
      <c r="I27" s="17"/>
      <c r="J27" s="17"/>
      <c r="L27" s="36" t="s">
        <v>507</v>
      </c>
      <c r="M27" s="27"/>
      <c r="N27" s="35" t="s">
        <v>523</v>
      </c>
      <c r="O27" s="27"/>
      <c r="P27" s="27"/>
      <c r="Q27" s="27"/>
      <c r="R27" s="35" t="s">
        <v>522</v>
      </c>
      <c r="S27" s="35" t="s">
        <v>508</v>
      </c>
    </row>
    <row r="28" spans="1:19" ht="29.15" customHeight="1" x14ac:dyDescent="0.35">
      <c r="A28" s="17"/>
      <c r="B28" s="57" t="s">
        <v>13</v>
      </c>
      <c r="C28" s="57"/>
      <c r="D28" s="57"/>
      <c r="E28" s="57"/>
      <c r="F28" s="57"/>
      <c r="G28" s="57"/>
      <c r="H28" s="57"/>
      <c r="I28" s="57"/>
      <c r="J28" s="57"/>
      <c r="L28" s="34" t="str">
        <f>Profielvak&amp;Leerweg&amp;KleurDefinitiefOnderdeelA&amp;KleurDefinitiefOnderdeelB&amp;KleurDefinitiefOnderdeelC&amp;KleurDefinitiefOnderdeelD</f>
        <v/>
      </c>
      <c r="M28" s="27"/>
      <c r="N28" s="34">
        <f>COUNTIF(BestaatOnderdeelA,TRUE)+COUNTIF(BestaatOnderdeelB,TRUE)+COUNTIF(BestaatOnderdeelC,TRUE)+COUNTIF(BestaatOnderdeelD,TRUE)</f>
        <v>0</v>
      </c>
      <c r="O28" s="27"/>
      <c r="P28" s="27"/>
      <c r="Q28" s="27"/>
      <c r="R28" s="34">
        <f>COUNTIF(RelevantIngevuldOnderdeelA,TRUE)+COUNTIF(RelevantIngevuldOnderdeelB,TRUE)+COUNTIF(RelevantIngevuldOnderdeelC,TRUE)+COUNTIF(RelevantIngevuldOnderdeelD,TRUE)</f>
        <v>0</v>
      </c>
      <c r="S28" s="28" t="b">
        <f>IF(BestaatOnderdeelD,AND(ScoreOnderdeelAToelaatbaar,ScoreOnderdeelBToelaatbaar,ScoreOnderdeelCToelaatbaar,ScoreOnderdeelDToelaatbaar),AND(ScoreOnderdeelAToelaatbaar,ScoreOnderdeelBToelaatbaar,ScoreOnderdeelCToelaatbaar))</f>
        <v>1</v>
      </c>
    </row>
    <row r="29" spans="1:19" ht="9" customHeight="1" thickBot="1" x14ac:dyDescent="0.4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9" ht="15" thickBot="1" x14ac:dyDescent="0.4">
      <c r="A30" s="17"/>
      <c r="B30" s="17" t="s">
        <v>14</v>
      </c>
      <c r="C30" s="17"/>
      <c r="D30" s="17"/>
      <c r="E30" s="17"/>
      <c r="F30" s="17"/>
      <c r="G30" s="23" t="str">
        <f>IF(Stap123Ingevuld,_xlfn.IFNA(VLOOKUP(DefinitiefGemaakt,TabelData[],12,FALSE),""),"")</f>
        <v/>
      </c>
      <c r="H30" s="17"/>
      <c r="I30" s="17"/>
      <c r="J30" s="17"/>
    </row>
    <row r="31" spans="1:19" ht="15" thickBot="1" x14ac:dyDescent="0.4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9" ht="15" thickBot="1" x14ac:dyDescent="0.4">
      <c r="A32" s="17"/>
      <c r="B32" s="17" t="s">
        <v>15</v>
      </c>
      <c r="C32" s="17"/>
      <c r="D32" s="17"/>
      <c r="E32" s="17"/>
      <c r="F32" s="17"/>
      <c r="G32" s="25" t="str">
        <f>IF(Stap123Ingevuld,_xlfn.IFNA(VLOOKUP(DefinitiefGemaakt,TabelData[],13,FALSE),""),"")</f>
        <v/>
      </c>
      <c r="H32" s="17"/>
      <c r="I32" s="17"/>
      <c r="J32" s="17"/>
    </row>
    <row r="33" spans="1:10" ht="15" thickBot="1" x14ac:dyDescent="0.4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 ht="15" thickBot="1" x14ac:dyDescent="0.4">
      <c r="A34" s="17"/>
      <c r="B34" s="17" t="s">
        <v>16</v>
      </c>
      <c r="C34" s="17"/>
      <c r="D34" s="17"/>
      <c r="E34" s="17"/>
      <c r="F34" s="17"/>
      <c r="G34" s="23" t="str">
        <f>IF(AND(Stap123Ingevuld,AantalScoresRelevantIngevuld=AantalOnderdelenBestaat,ScoreAlleOnderdelenToelaatbaar),IF(BestaatOnderdeelA,SubscoreOnderdeelA)+IF(BestaatOnderdeelB,SubscoreOnderdeelB)+IF(BestaatOnderdeelC,SubscoreOnderdeelC)+IF(BestaatOnderdeelD,SubscoreOnderdeelD), "")</f>
        <v/>
      </c>
      <c r="H34" s="17"/>
      <c r="I34" s="17"/>
      <c r="J34" s="17"/>
    </row>
    <row r="35" spans="1:10" ht="15" thickBot="1" x14ac:dyDescent="0.4">
      <c r="A35" s="17"/>
      <c r="B35" s="17"/>
      <c r="C35" s="17"/>
      <c r="D35" s="17"/>
      <c r="E35" s="17"/>
      <c r="F35" s="17"/>
      <c r="G35" s="17"/>
      <c r="H35" s="17"/>
      <c r="I35" s="53" t="s">
        <v>17</v>
      </c>
      <c r="J35" s="53"/>
    </row>
    <row r="36" spans="1:10" ht="15" customHeight="1" thickBot="1" x14ac:dyDescent="0.4">
      <c r="A36" s="17"/>
      <c r="B36" s="17" t="s">
        <v>18</v>
      </c>
      <c r="C36" s="17"/>
      <c r="D36" s="17"/>
      <c r="E36" s="17"/>
      <c r="F36" s="17"/>
      <c r="G36" s="25" t="str" cm="1">
        <f t="array" ref="G36">IF(AND(Stap123Ingevuld,AantalScoresRelevantIngevuld=AantalOnderdelenBestaat),_xlfn.IFNA(VLOOKUP(ScoreDefinitiefGemaakt,RangeBerekening,7,FALSE),””),"")</f>
        <v/>
      </c>
      <c r="H36" s="17"/>
      <c r="I36" s="53"/>
      <c r="J36" s="53"/>
    </row>
    <row r="37" spans="1:10" x14ac:dyDescent="0.35">
      <c r="A37" s="17"/>
      <c r="B37" s="17"/>
      <c r="C37" s="17"/>
      <c r="D37" s="17"/>
      <c r="E37" s="17"/>
      <c r="F37" s="17"/>
      <c r="G37" s="17"/>
      <c r="H37" s="17"/>
      <c r="I37" s="53"/>
      <c r="J37" s="53"/>
    </row>
  </sheetData>
  <sheetProtection algorithmName="SHA-512" hashValue="NxvGG45msLIgpgEDp4a4QSVNCZlbnRkrniBZdZV38bXiNn7j0Yby4c4SYb/TJt776jKxQsnEjjXPeRXW+jbDbQ==" saltValue="QTTt6Opdrf+ASFWeIeoMgw==" spinCount="100000" sheet="1" selectLockedCells="1"/>
  <mergeCells count="8">
    <mergeCell ref="A1:J1"/>
    <mergeCell ref="A2:J3"/>
    <mergeCell ref="I35:J37"/>
    <mergeCell ref="B6:E6"/>
    <mergeCell ref="B10:E10"/>
    <mergeCell ref="B14:E14"/>
    <mergeCell ref="B28:J28"/>
    <mergeCell ref="I5:J7"/>
  </mergeCells>
  <conditionalFormatting sqref="B23">
    <cfRule type="expression" dxfId="52" priority="17">
      <formula>SchaallengteHerkansingOnderdeelC=0</formula>
    </cfRule>
    <cfRule type="expression" priority="16" stopIfTrue="1">
      <formula>NOT(Stap123Ingevuld)</formula>
    </cfRule>
  </conditionalFormatting>
  <conditionalFormatting sqref="B25">
    <cfRule type="expression" dxfId="51" priority="58">
      <formula>$I$25=0</formula>
    </cfRule>
    <cfRule type="expression" priority="57" stopIfTrue="1">
      <formula>NOT($L$14)</formula>
    </cfRule>
  </conditionalFormatting>
  <conditionalFormatting sqref="G19">
    <cfRule type="expression" dxfId="50" priority="28">
      <formula>NOT(ScoreOnderdeelAToelaatbaar)</formula>
    </cfRule>
    <cfRule type="expression" priority="9" stopIfTrue="1">
      <formula>NOT(Stap123Ingevuld)</formula>
    </cfRule>
    <cfRule type="expression" dxfId="49" priority="10" stopIfTrue="1">
      <formula>SchaallengteHerkansingOnderdeelA=0</formula>
    </cfRule>
  </conditionalFormatting>
  <conditionalFormatting sqref="G21">
    <cfRule type="expression" dxfId="48" priority="27">
      <formula>NOT(ScoreOnderdeelBToelaatbaar)</formula>
    </cfRule>
    <cfRule type="expression" priority="11" stopIfTrue="1">
      <formula>NOT(Stap123Ingevuld)</formula>
    </cfRule>
    <cfRule type="expression" dxfId="47" priority="12" stopIfTrue="1">
      <formula>SchaallengteHerkansingOnderdeelB=0</formula>
    </cfRule>
  </conditionalFormatting>
  <conditionalFormatting sqref="G23">
    <cfRule type="expression" dxfId="46" priority="102">
      <formula>NOT(ScoreOnderdeelCToelaatbaar)</formula>
    </cfRule>
    <cfRule type="expression" dxfId="45" priority="101" stopIfTrue="1">
      <formula>SchaallengteHerkansingOnderdeelC=0</formula>
    </cfRule>
    <cfRule type="expression" priority="100" stopIfTrue="1">
      <formula>NOT(Stap123Ingevuld)</formula>
    </cfRule>
  </conditionalFormatting>
  <conditionalFormatting sqref="G25">
    <cfRule type="expression" dxfId="44" priority="104" stopIfTrue="1">
      <formula>SchaallengteHerkansingOnderdeelD=0</formula>
    </cfRule>
    <cfRule type="expression" dxfId="43" priority="105">
      <formula>NOT(ScoreOnderdeelDToelaatbaar)</formula>
    </cfRule>
    <cfRule type="expression" priority="103" stopIfTrue="1">
      <formula>NOT(Stap123Ingevuld)</formula>
    </cfRule>
  </conditionalFormatting>
  <conditionalFormatting sqref="I5">
    <cfRule type="expression" dxfId="42" priority="51">
      <formula>$B$14="blauw"</formula>
    </cfRule>
    <cfRule type="expression" dxfId="41" priority="52">
      <formula>$B$14="rood"</formula>
    </cfRule>
  </conditionalFormatting>
  <conditionalFormatting sqref="I19">
    <cfRule type="expression" dxfId="40" priority="53">
      <formula>ResulterendeKleurOnderdeelA="blauw"</formula>
    </cfRule>
    <cfRule type="expression" dxfId="39" priority="54">
      <formula>ResulterendeKleurOnderdeelA="rood"</formula>
    </cfRule>
    <cfRule type="cellIs" dxfId="38" priority="36" stopIfTrue="1" operator="equal">
      <formula>0</formula>
    </cfRule>
    <cfRule type="expression" dxfId="37" priority="1" stopIfTrue="1">
      <formula>NOT(Stap123Ingevuld)</formula>
    </cfRule>
  </conditionalFormatting>
  <conditionalFormatting sqref="I21">
    <cfRule type="expression" dxfId="36" priority="2" stopIfTrue="1">
      <formula>NOT(Stap123Ingevuld)</formula>
    </cfRule>
    <cfRule type="expression" dxfId="35" priority="8">
      <formula>ResulterendeKleurOnderdeelB="blauw"</formula>
    </cfRule>
    <cfRule type="cellIs" dxfId="34" priority="7" stopIfTrue="1" operator="equal">
      <formula>0</formula>
    </cfRule>
    <cfRule type="expression" dxfId="33" priority="35">
      <formula>ResulterendeKleurOnderdeelB="rood"</formula>
    </cfRule>
  </conditionalFormatting>
  <conditionalFormatting sqref="I23">
    <cfRule type="expression" dxfId="32" priority="3" stopIfTrue="1">
      <formula>NOT(Stap123Ingevuld)</formula>
    </cfRule>
    <cfRule type="cellIs" dxfId="31" priority="4" stopIfTrue="1" operator="equal">
      <formula>0</formula>
    </cfRule>
    <cfRule type="expression" dxfId="30" priority="22">
      <formula>ResulterendeKleurOnderdeelC="rood"</formula>
    </cfRule>
    <cfRule type="expression" dxfId="29" priority="21">
      <formula>ResulterendeKleurOnderdeelC="blauw"</formula>
    </cfRule>
  </conditionalFormatting>
  <conditionalFormatting sqref="I25">
    <cfRule type="expression" priority="5" stopIfTrue="1">
      <formula>NOT(Stap123Ingevuld)</formula>
    </cfRule>
    <cfRule type="expression" dxfId="28" priority="47">
      <formula>ResulterendeKleurOnderdeelD="blauw"</formula>
    </cfRule>
    <cfRule type="expression" dxfId="27" priority="48">
      <formula>ResulterendeKleurOnderdeelD="rood"</formula>
    </cfRule>
    <cfRule type="cellIs" dxfId="26" priority="6" stopIfTrue="1" operator="equal">
      <formula>0</formula>
    </cfRule>
  </conditionalFormatting>
  <conditionalFormatting sqref="I35:J37">
    <cfRule type="expression" dxfId="25" priority="40" stopIfTrue="1">
      <formula>NOT($L$14)</formula>
    </cfRule>
  </conditionalFormatting>
  <dataValidations count="1">
    <dataValidation type="whole" allowBlank="1" showInputMessage="1" showErrorMessage="1" error="Vul een geheel positief getal in kleiner of gelijk aan de schaallengte." sqref="G19 G21 G23 G25" xr:uid="{C0B3CA0F-6BEA-44D7-9DDC-9667C6097546}">
      <formula1>0</formula1>
      <formula2>I19</formula2>
    </dataValidation>
  </dataValidations>
  <pageMargins left="0.7" right="0.7" top="0.75" bottom="0.75" header="0.3" footer="0.3"/>
  <pageSetup paperSize="9" orientation="portrait" r:id="rId1"/>
  <ignoredErrors>
    <ignoredError sqref="N19 N21 N23 N2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14" r:id="rId4" name="Group Box 94">
              <controlPr defaultSize="0" autoFill="0" autoPict="0">
                <anchor moveWithCells="1">
                  <from>
                    <xdr:col>1</xdr:col>
                    <xdr:colOff>184150</xdr:colOff>
                    <xdr:row>17</xdr:row>
                    <xdr:rowOff>158750</xdr:rowOff>
                  </from>
                  <to>
                    <xdr:col>5</xdr:col>
                    <xdr:colOff>107950</xdr:colOff>
                    <xdr:row>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5" name="Option Button 95">
              <controlPr locked="0" defaultSize="0" autoFill="0" autoLine="0" autoPict="0">
                <anchor moveWithCells="1">
                  <from>
                    <xdr:col>2</xdr:col>
                    <xdr:colOff>69850</xdr:colOff>
                    <xdr:row>18</xdr:row>
                    <xdr:rowOff>6350</xdr:rowOff>
                  </from>
                  <to>
                    <xdr:col>2</xdr:col>
                    <xdr:colOff>298450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6" name="Option Button 96">
              <controlPr locked="0" defaultSize="0" autoFill="0" autoLine="0" autoPict="0">
                <anchor moveWithCells="1">
                  <from>
                    <xdr:col>4</xdr:col>
                    <xdr:colOff>82550</xdr:colOff>
                    <xdr:row>18</xdr:row>
                    <xdr:rowOff>6350</xdr:rowOff>
                  </from>
                  <to>
                    <xdr:col>4</xdr:col>
                    <xdr:colOff>342900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7" name="Option Button 98">
              <controlPr locked="0" defaultSize="0" autoFill="0" autoLine="0" autoPict="0">
                <anchor moveWithCells="1">
                  <from>
                    <xdr:col>2</xdr:col>
                    <xdr:colOff>69850</xdr:colOff>
                    <xdr:row>20</xdr:row>
                    <xdr:rowOff>6350</xdr:rowOff>
                  </from>
                  <to>
                    <xdr:col>2</xdr:col>
                    <xdr:colOff>342900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8" name="Option Button 99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20</xdr:row>
                    <xdr:rowOff>6350</xdr:rowOff>
                  </from>
                  <to>
                    <xdr:col>5</xdr:col>
                    <xdr:colOff>0</xdr:colOff>
                    <xdr:row>21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9" name="Option Button 101">
              <controlPr locked="0" defaultSize="0" autoFill="0" autoLine="0" autoPict="0">
                <anchor moveWithCells="1">
                  <from>
                    <xdr:col>2</xdr:col>
                    <xdr:colOff>69850</xdr:colOff>
                    <xdr:row>22</xdr:row>
                    <xdr:rowOff>6350</xdr:rowOff>
                  </from>
                  <to>
                    <xdr:col>4</xdr:col>
                    <xdr:colOff>0</xdr:colOff>
                    <xdr:row>23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" name="Option Button 102">
              <controlPr locked="0" defaultSize="0" autoFill="0" autoLine="0" autoPict="0">
                <anchor moveWithCells="1">
                  <from>
                    <xdr:col>4</xdr:col>
                    <xdr:colOff>82550</xdr:colOff>
                    <xdr:row>22</xdr:row>
                    <xdr:rowOff>0</xdr:rowOff>
                  </from>
                  <to>
                    <xdr:col>5</xdr:col>
                    <xdr:colOff>82550</xdr:colOff>
                    <xdr:row>23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1" name="Option Button 104">
              <controlPr locked="0" defaultSize="0" autoFill="0" autoLine="0" autoPict="0">
                <anchor moveWithCells="1">
                  <from>
                    <xdr:col>2</xdr:col>
                    <xdr:colOff>69850</xdr:colOff>
                    <xdr:row>24</xdr:row>
                    <xdr:rowOff>0</xdr:rowOff>
                  </from>
                  <to>
                    <xdr:col>2</xdr:col>
                    <xdr:colOff>342900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2" name="Option Button 105">
              <controlPr locked="0" defaultSize="0" autoFill="0" autoLine="0" autoPict="0">
                <anchor moveWithCells="1">
                  <from>
                    <xdr:col>4</xdr:col>
                    <xdr:colOff>82550</xdr:colOff>
                    <xdr:row>23</xdr:row>
                    <xdr:rowOff>184150</xdr:rowOff>
                  </from>
                  <to>
                    <xdr:col>5</xdr:col>
                    <xdr:colOff>38100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3" name="Group Box 103">
              <controlPr defaultSize="0" autoFill="0" autoPict="0">
                <anchor moveWithCells="1">
                  <from>
                    <xdr:col>1</xdr:col>
                    <xdr:colOff>76200</xdr:colOff>
                    <xdr:row>23</xdr:row>
                    <xdr:rowOff>107950</xdr:rowOff>
                  </from>
                  <to>
                    <xdr:col>6</xdr:col>
                    <xdr:colOff>69850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4" name="Group Box 97">
              <controlPr defaultSize="0" autoFill="0" autoPict="0">
                <anchor moveWithCells="1">
                  <from>
                    <xdr:col>1</xdr:col>
                    <xdr:colOff>114300</xdr:colOff>
                    <xdr:row>19</xdr:row>
                    <xdr:rowOff>107950</xdr:rowOff>
                  </from>
                  <to>
                    <xdr:col>6</xdr:col>
                    <xdr:colOff>38100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5" name="Group Box 100">
              <controlPr defaultSize="0" autoFill="0" autoPict="0">
                <anchor moveWithCells="1">
                  <from>
                    <xdr:col>1</xdr:col>
                    <xdr:colOff>69850</xdr:colOff>
                    <xdr:row>21</xdr:row>
                    <xdr:rowOff>114300</xdr:rowOff>
                  </from>
                  <to>
                    <xdr:col>6</xdr:col>
                    <xdr:colOff>152400</xdr:colOff>
                    <xdr:row>23</xdr:row>
                    <xdr:rowOff>69850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BC517D5E-2E4E-4ED7-B186-96394B03821C}">
          <x14:formula1>
            <xm:f>Keuzelijsten!$A$2:$A$10</xm:f>
          </x14:formula1>
          <xm:sqref>B6:E6</xm:sqref>
        </x14:dataValidation>
        <x14:dataValidation type="list" showInputMessage="1" showErrorMessage="1" xr:uid="{72544CB2-EFDA-454B-9AA7-DBC629696066}">
          <x14:formula1>
            <xm:f>Keuzelijsten!$B$2:$B$4</xm:f>
          </x14:formula1>
          <xm:sqref>B10:E10</xm:sqref>
        </x14:dataValidation>
        <x14:dataValidation type="list" allowBlank="1" showInputMessage="1" showErrorMessage="1" xr:uid="{3A027828-A0DD-47C9-B042-28C9F85B6808}">
          <x14:formula1>
            <xm:f>Keuzelijsten!$C$2:$C$3</xm:f>
          </x14:formula1>
          <xm:sqref>B14:E14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D6A5-AECD-460B-B05B-3BE1A7C8EF3D}">
  <sheetPr codeName="Blad3">
    <tabColor rgb="FFFF0000"/>
    <pageSetUpPr autoPageBreaks="0"/>
  </sheetPr>
  <dimension ref="A1:WVX49"/>
  <sheetViews>
    <sheetView showGridLines="0" showRowColHeaders="0" zoomScale="145" zoomScaleNormal="145" workbookViewId="0">
      <selection activeCell="F21" sqref="F21"/>
    </sheetView>
  </sheetViews>
  <sheetFormatPr defaultColWidth="0" defaultRowHeight="12.5" zeroHeight="1" x14ac:dyDescent="0.25"/>
  <cols>
    <col min="1" max="1" width="2.54296875" style="4" customWidth="1"/>
    <col min="2" max="3" width="5.453125" style="4" customWidth="1"/>
    <col min="4" max="4" width="10" style="4" customWidth="1"/>
    <col min="5" max="6" width="5.453125" style="4" customWidth="1"/>
    <col min="7" max="7" width="10" style="4" customWidth="1"/>
    <col min="8" max="9" width="5.453125" style="4" customWidth="1"/>
    <col min="10" max="10" width="10" style="4" customWidth="1"/>
    <col min="11" max="12" width="5.453125" style="4" customWidth="1"/>
    <col min="13" max="13" width="10" style="4" customWidth="1"/>
    <col min="14" max="16" width="5.453125" style="4" customWidth="1"/>
    <col min="17" max="256" width="8.90625" style="4" hidden="1"/>
    <col min="257" max="257" width="2.54296875" style="4" hidden="1"/>
    <col min="258" max="272" width="5.453125" style="4" hidden="1"/>
    <col min="273" max="512" width="8.90625" style="4" hidden="1"/>
    <col min="513" max="513" width="2.54296875" style="4" hidden="1"/>
    <col min="514" max="528" width="5.453125" style="4" hidden="1"/>
    <col min="529" max="768" width="8.90625" style="4" hidden="1"/>
    <col min="769" max="769" width="2.54296875" style="4" hidden="1"/>
    <col min="770" max="784" width="5.453125" style="4" hidden="1"/>
    <col min="785" max="1024" width="8.90625" style="4" hidden="1"/>
    <col min="1025" max="1025" width="2.54296875" style="4" hidden="1"/>
    <col min="1026" max="1040" width="5.453125" style="4" hidden="1"/>
    <col min="1041" max="1280" width="8.90625" style="4" hidden="1"/>
    <col min="1281" max="1281" width="2.54296875" style="4" hidden="1"/>
    <col min="1282" max="1296" width="5.453125" style="4" hidden="1"/>
    <col min="1297" max="1536" width="8.90625" style="4" hidden="1"/>
    <col min="1537" max="1537" width="2.54296875" style="4" hidden="1"/>
    <col min="1538" max="1552" width="5.453125" style="4" hidden="1"/>
    <col min="1553" max="1792" width="8.90625" style="4" hidden="1"/>
    <col min="1793" max="1793" width="2.54296875" style="4" hidden="1"/>
    <col min="1794" max="1808" width="5.453125" style="4" hidden="1"/>
    <col min="1809" max="2048" width="8.90625" style="4" hidden="1"/>
    <col min="2049" max="2049" width="2.54296875" style="4" hidden="1"/>
    <col min="2050" max="2064" width="5.453125" style="4" hidden="1"/>
    <col min="2065" max="2304" width="8.90625" style="4" hidden="1"/>
    <col min="2305" max="2305" width="2.54296875" style="4" hidden="1"/>
    <col min="2306" max="2320" width="5.453125" style="4" hidden="1"/>
    <col min="2321" max="2560" width="8.90625" style="4" hidden="1"/>
    <col min="2561" max="2561" width="2.54296875" style="4" hidden="1"/>
    <col min="2562" max="2576" width="5.453125" style="4" hidden="1"/>
    <col min="2577" max="2816" width="8.90625" style="4" hidden="1"/>
    <col min="2817" max="2817" width="2.54296875" style="4" hidden="1"/>
    <col min="2818" max="2832" width="5.453125" style="4" hidden="1"/>
    <col min="2833" max="3072" width="8.90625" style="4" hidden="1"/>
    <col min="3073" max="3073" width="2.54296875" style="4" hidden="1"/>
    <col min="3074" max="3088" width="5.453125" style="4" hidden="1"/>
    <col min="3089" max="3328" width="8.90625" style="4" hidden="1"/>
    <col min="3329" max="3329" width="2.54296875" style="4" hidden="1"/>
    <col min="3330" max="3344" width="5.453125" style="4" hidden="1"/>
    <col min="3345" max="3584" width="8.90625" style="4" hidden="1"/>
    <col min="3585" max="3585" width="2.54296875" style="4" hidden="1"/>
    <col min="3586" max="3600" width="5.453125" style="4" hidden="1"/>
    <col min="3601" max="3840" width="8.90625" style="4" hidden="1"/>
    <col min="3841" max="3841" width="2.54296875" style="4" hidden="1"/>
    <col min="3842" max="3856" width="5.453125" style="4" hidden="1"/>
    <col min="3857" max="4096" width="8.90625" style="4" hidden="1"/>
    <col min="4097" max="4097" width="2.54296875" style="4" hidden="1"/>
    <col min="4098" max="4112" width="5.453125" style="4" hidden="1"/>
    <col min="4113" max="4352" width="8.90625" style="4" hidden="1"/>
    <col min="4353" max="4353" width="2.54296875" style="4" hidden="1"/>
    <col min="4354" max="4368" width="5.453125" style="4" hidden="1"/>
    <col min="4369" max="4608" width="8.90625" style="4" hidden="1"/>
    <col min="4609" max="4609" width="2.54296875" style="4" hidden="1"/>
    <col min="4610" max="4624" width="5.453125" style="4" hidden="1"/>
    <col min="4625" max="4864" width="8.90625" style="4" hidden="1"/>
    <col min="4865" max="4865" width="2.54296875" style="4" hidden="1"/>
    <col min="4866" max="4880" width="5.453125" style="4" hidden="1"/>
    <col min="4881" max="5120" width="8.90625" style="4" hidden="1"/>
    <col min="5121" max="5121" width="2.54296875" style="4" hidden="1"/>
    <col min="5122" max="5136" width="5.453125" style="4" hidden="1"/>
    <col min="5137" max="5376" width="8.90625" style="4" hidden="1"/>
    <col min="5377" max="5377" width="2.54296875" style="4" hidden="1"/>
    <col min="5378" max="5392" width="5.453125" style="4" hidden="1"/>
    <col min="5393" max="5632" width="8.90625" style="4" hidden="1"/>
    <col min="5633" max="5633" width="2.54296875" style="4" hidden="1"/>
    <col min="5634" max="5648" width="5.453125" style="4" hidden="1"/>
    <col min="5649" max="5888" width="8.90625" style="4" hidden="1"/>
    <col min="5889" max="5889" width="2.54296875" style="4" hidden="1"/>
    <col min="5890" max="5904" width="5.453125" style="4" hidden="1"/>
    <col min="5905" max="6144" width="8.90625" style="4" hidden="1"/>
    <col min="6145" max="6145" width="2.54296875" style="4" hidden="1"/>
    <col min="6146" max="6160" width="5.453125" style="4" hidden="1"/>
    <col min="6161" max="6400" width="8.90625" style="4" hidden="1"/>
    <col min="6401" max="6401" width="2.54296875" style="4" hidden="1"/>
    <col min="6402" max="6416" width="5.453125" style="4" hidden="1"/>
    <col min="6417" max="6656" width="8.90625" style="4" hidden="1"/>
    <col min="6657" max="6657" width="2.54296875" style="4" hidden="1"/>
    <col min="6658" max="6672" width="5.453125" style="4" hidden="1"/>
    <col min="6673" max="6912" width="8.90625" style="4" hidden="1"/>
    <col min="6913" max="6913" width="2.54296875" style="4" hidden="1"/>
    <col min="6914" max="6928" width="5.453125" style="4" hidden="1"/>
    <col min="6929" max="7168" width="8.90625" style="4" hidden="1"/>
    <col min="7169" max="7169" width="2.54296875" style="4" hidden="1"/>
    <col min="7170" max="7184" width="5.453125" style="4" hidden="1"/>
    <col min="7185" max="7424" width="8.90625" style="4" hidden="1"/>
    <col min="7425" max="7425" width="2.54296875" style="4" hidden="1"/>
    <col min="7426" max="7440" width="5.453125" style="4" hidden="1"/>
    <col min="7441" max="7680" width="8.90625" style="4" hidden="1"/>
    <col min="7681" max="7681" width="2.54296875" style="4" hidden="1"/>
    <col min="7682" max="7696" width="5.453125" style="4" hidden="1"/>
    <col min="7697" max="7936" width="8.90625" style="4" hidden="1"/>
    <col min="7937" max="7937" width="2.54296875" style="4" hidden="1"/>
    <col min="7938" max="7952" width="5.453125" style="4" hidden="1"/>
    <col min="7953" max="8192" width="8.90625" style="4" hidden="1"/>
    <col min="8193" max="8193" width="2.54296875" style="4" hidden="1"/>
    <col min="8194" max="8208" width="5.453125" style="4" hidden="1"/>
    <col min="8209" max="8448" width="8.90625" style="4" hidden="1"/>
    <col min="8449" max="8449" width="2.54296875" style="4" hidden="1"/>
    <col min="8450" max="8464" width="5.453125" style="4" hidden="1"/>
    <col min="8465" max="8704" width="8.90625" style="4" hidden="1"/>
    <col min="8705" max="8705" width="2.54296875" style="4" hidden="1"/>
    <col min="8706" max="8720" width="5.453125" style="4" hidden="1"/>
    <col min="8721" max="8960" width="8.90625" style="4" hidden="1"/>
    <col min="8961" max="8961" width="2.54296875" style="4" hidden="1"/>
    <col min="8962" max="8976" width="5.453125" style="4" hidden="1"/>
    <col min="8977" max="9216" width="8.90625" style="4" hidden="1"/>
    <col min="9217" max="9217" width="2.54296875" style="4" hidden="1"/>
    <col min="9218" max="9232" width="5.453125" style="4" hidden="1"/>
    <col min="9233" max="9472" width="8.90625" style="4" hidden="1"/>
    <col min="9473" max="9473" width="2.54296875" style="4" hidden="1"/>
    <col min="9474" max="9488" width="5.453125" style="4" hidden="1"/>
    <col min="9489" max="9728" width="8.90625" style="4" hidden="1"/>
    <col min="9729" max="9729" width="2.54296875" style="4" hidden="1"/>
    <col min="9730" max="9744" width="5.453125" style="4" hidden="1"/>
    <col min="9745" max="9984" width="8.90625" style="4" hidden="1"/>
    <col min="9985" max="9985" width="2.54296875" style="4" hidden="1"/>
    <col min="9986" max="10000" width="5.453125" style="4" hidden="1"/>
    <col min="10001" max="10240" width="8.90625" style="4" hidden="1"/>
    <col min="10241" max="10241" width="2.54296875" style="4" hidden="1"/>
    <col min="10242" max="10256" width="5.453125" style="4" hidden="1"/>
    <col min="10257" max="10496" width="8.90625" style="4" hidden="1"/>
    <col min="10497" max="10497" width="2.54296875" style="4" hidden="1"/>
    <col min="10498" max="10512" width="5.453125" style="4" hidden="1"/>
    <col min="10513" max="10752" width="8.90625" style="4" hidden="1"/>
    <col min="10753" max="10753" width="2.54296875" style="4" hidden="1"/>
    <col min="10754" max="10768" width="5.453125" style="4" hidden="1"/>
    <col min="10769" max="11008" width="8.90625" style="4" hidden="1"/>
    <col min="11009" max="11009" width="2.54296875" style="4" hidden="1"/>
    <col min="11010" max="11024" width="5.453125" style="4" hidden="1"/>
    <col min="11025" max="11264" width="8.90625" style="4" hidden="1"/>
    <col min="11265" max="11265" width="2.54296875" style="4" hidden="1"/>
    <col min="11266" max="11280" width="5.453125" style="4" hidden="1"/>
    <col min="11281" max="11520" width="8.90625" style="4" hidden="1"/>
    <col min="11521" max="11521" width="2.54296875" style="4" hidden="1"/>
    <col min="11522" max="11536" width="5.453125" style="4" hidden="1"/>
    <col min="11537" max="11776" width="8.90625" style="4" hidden="1"/>
    <col min="11777" max="11777" width="2.54296875" style="4" hidden="1"/>
    <col min="11778" max="11792" width="5.453125" style="4" hidden="1"/>
    <col min="11793" max="12032" width="8.90625" style="4" hidden="1"/>
    <col min="12033" max="12033" width="2.54296875" style="4" hidden="1"/>
    <col min="12034" max="12048" width="5.453125" style="4" hidden="1"/>
    <col min="12049" max="12288" width="8.90625" style="4" hidden="1"/>
    <col min="12289" max="12289" width="2.54296875" style="4" hidden="1"/>
    <col min="12290" max="12304" width="5.453125" style="4" hidden="1"/>
    <col min="12305" max="12544" width="8.90625" style="4" hidden="1"/>
    <col min="12545" max="12545" width="2.54296875" style="4" hidden="1"/>
    <col min="12546" max="12560" width="5.453125" style="4" hidden="1"/>
    <col min="12561" max="12800" width="8.90625" style="4" hidden="1"/>
    <col min="12801" max="12801" width="2.54296875" style="4" hidden="1"/>
    <col min="12802" max="12816" width="5.453125" style="4" hidden="1"/>
    <col min="12817" max="13056" width="8.90625" style="4" hidden="1"/>
    <col min="13057" max="13057" width="2.54296875" style="4" hidden="1"/>
    <col min="13058" max="13072" width="5.453125" style="4" hidden="1"/>
    <col min="13073" max="13312" width="8.90625" style="4" hidden="1"/>
    <col min="13313" max="13313" width="2.54296875" style="4" hidden="1"/>
    <col min="13314" max="13328" width="5.453125" style="4" hidden="1"/>
    <col min="13329" max="13568" width="8.90625" style="4" hidden="1"/>
    <col min="13569" max="13569" width="2.54296875" style="4" hidden="1"/>
    <col min="13570" max="13584" width="5.453125" style="4" hidden="1"/>
    <col min="13585" max="13824" width="8.90625" style="4" hidden="1"/>
    <col min="13825" max="13825" width="2.54296875" style="4" hidden="1"/>
    <col min="13826" max="13840" width="5.453125" style="4" hidden="1"/>
    <col min="13841" max="14080" width="8.90625" style="4" hidden="1"/>
    <col min="14081" max="14081" width="2.54296875" style="4" hidden="1"/>
    <col min="14082" max="14096" width="5.453125" style="4" hidden="1"/>
    <col min="14097" max="14336" width="8.90625" style="4" hidden="1"/>
    <col min="14337" max="14337" width="2.54296875" style="4" hidden="1"/>
    <col min="14338" max="14352" width="5.453125" style="4" hidden="1"/>
    <col min="14353" max="14592" width="8.90625" style="4" hidden="1"/>
    <col min="14593" max="14593" width="2.54296875" style="4" hidden="1"/>
    <col min="14594" max="14608" width="5.453125" style="4" hidden="1"/>
    <col min="14609" max="14848" width="8.90625" style="4" hidden="1"/>
    <col min="14849" max="14849" width="2.54296875" style="4" hidden="1"/>
    <col min="14850" max="14864" width="5.453125" style="4" hidden="1"/>
    <col min="14865" max="15104" width="8.90625" style="4" hidden="1"/>
    <col min="15105" max="15105" width="2.54296875" style="4" hidden="1"/>
    <col min="15106" max="15120" width="5.453125" style="4" hidden="1"/>
    <col min="15121" max="15360" width="8.90625" style="4" hidden="1"/>
    <col min="15361" max="15361" width="2.54296875" style="4" hidden="1"/>
    <col min="15362" max="15376" width="5.453125" style="4" hidden="1"/>
    <col min="15377" max="15616" width="8.90625" style="4" hidden="1"/>
    <col min="15617" max="15617" width="2.54296875" style="4" hidden="1"/>
    <col min="15618" max="15632" width="5.453125" style="4" hidden="1"/>
    <col min="15633" max="15872" width="8.90625" style="4" hidden="1"/>
    <col min="15873" max="15873" width="2.54296875" style="4" hidden="1"/>
    <col min="15874" max="15888" width="5.453125" style="4" hidden="1"/>
    <col min="15889" max="16128" width="8.90625" style="4" hidden="1"/>
    <col min="16129" max="16129" width="2.54296875" style="4" hidden="1"/>
    <col min="16130" max="16144" width="5.453125" style="4" hidden="1"/>
    <col min="16145" max="16384" width="8.90625" style="4" hidden="1"/>
  </cols>
  <sheetData>
    <row r="1" spans="1:48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13" x14ac:dyDescent="0.3">
      <c r="A2" s="6"/>
      <c r="B2" s="6" t="s">
        <v>19</v>
      </c>
      <c r="C2" s="6"/>
      <c r="D2" s="6"/>
      <c r="E2" s="6"/>
      <c r="F2" s="13" t="str">
        <f xml:space="preserve"> IF(Stap123Ingevuld, "Profielvak "&amp;Profielvak&amp;" - CSPE "&amp;Leerweg&amp;" (onderdelen "&amp;tbvOmzettingstabelOnderdeelA&amp;tbvOmzettingstabelOnderdeelB&amp;tbvOmzettingstabelOnderdeelC&amp;tbvOmzettingstabelOnderdeelD &amp;")","")</f>
        <v/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x14ac:dyDescent="0.25">
      <c r="A3" s="6"/>
      <c r="B3" s="7" t="s">
        <v>20</v>
      </c>
      <c r="C3" s="7"/>
      <c r="D3" s="7"/>
      <c r="E3" s="7"/>
      <c r="F3" s="14" t="str">
        <f>SchaallengteDefinitiefGemaakt</f>
        <v/>
      </c>
      <c r="G3" s="7"/>
      <c r="H3" s="7"/>
      <c r="I3" s="7"/>
      <c r="J3" s="7"/>
      <c r="K3" s="7"/>
      <c r="L3" s="7"/>
      <c r="M3" s="7"/>
      <c r="N3" s="7"/>
      <c r="O3" s="7"/>
      <c r="P3" s="7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x14ac:dyDescent="0.25">
      <c r="A4" s="6"/>
      <c r="B4" s="7" t="s">
        <v>21</v>
      </c>
      <c r="C4" s="7"/>
      <c r="D4" s="7"/>
      <c r="E4" s="7"/>
      <c r="F4" s="15" t="str">
        <f>N_termDefinitiefGemaakt</f>
        <v/>
      </c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x14ac:dyDescent="0.25">
      <c r="A6" s="6"/>
      <c r="B6" s="7" t="s">
        <v>22</v>
      </c>
      <c r="C6" s="8" t="s">
        <v>23</v>
      </c>
      <c r="D6" s="9" t="s">
        <v>24</v>
      </c>
      <c r="E6" s="7" t="s">
        <v>22</v>
      </c>
      <c r="F6" s="8" t="s">
        <v>23</v>
      </c>
      <c r="G6" s="9" t="s">
        <v>24</v>
      </c>
      <c r="H6" s="7" t="s">
        <v>22</v>
      </c>
      <c r="I6" s="8" t="s">
        <v>23</v>
      </c>
      <c r="J6" s="9" t="s">
        <v>24</v>
      </c>
      <c r="K6" s="7" t="s">
        <v>22</v>
      </c>
      <c r="L6" s="8" t="s">
        <v>23</v>
      </c>
      <c r="M6" s="9" t="s">
        <v>24</v>
      </c>
      <c r="N6" s="7" t="s">
        <v>22</v>
      </c>
      <c r="O6" s="8" t="s">
        <v>23</v>
      </c>
      <c r="P6" s="9" t="s">
        <v>24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x14ac:dyDescent="0.25">
      <c r="A7" s="6"/>
      <c r="B7" s="7"/>
      <c r="C7" s="8"/>
      <c r="D7" s="8"/>
      <c r="E7" s="7"/>
      <c r="F7" s="8"/>
      <c r="G7" s="8"/>
      <c r="H7" s="7"/>
      <c r="I7" s="8"/>
      <c r="J7" s="8"/>
      <c r="K7" s="7"/>
      <c r="L7" s="8"/>
      <c r="M7" s="8"/>
      <c r="N7" s="7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x14ac:dyDescent="0.25">
      <c r="A8" s="6"/>
      <c r="B8" s="10" t="str">
        <f>IF(OR($F$3="",$F$4=""),"",Berekening!B7)</f>
        <v/>
      </c>
      <c r="C8" s="11" t="e">
        <f>Berekening!H7</f>
        <v>#VALUE!</v>
      </c>
      <c r="D8" s="7"/>
      <c r="E8" s="10" t="str">
        <f>IF(OR($F$3="",$F$4=""),"",Berekening!B47)</f>
        <v/>
      </c>
      <c r="F8" s="11" t="e">
        <f>Berekening!H47</f>
        <v>#VALUE!</v>
      </c>
      <c r="G8" s="7"/>
      <c r="H8" s="10" t="str">
        <f>IF(OR($F$3="",$F$4=""),"",Berekening!B87)</f>
        <v/>
      </c>
      <c r="I8" s="11" t="e">
        <f>Berekening!H87</f>
        <v>#VALUE!</v>
      </c>
      <c r="J8" s="7"/>
      <c r="K8" s="10" t="str">
        <f>IF(OR($F$3="",$F$4=""),"",Berekening!B127)</f>
        <v/>
      </c>
      <c r="L8" s="11" t="e">
        <f>Berekening!H127</f>
        <v>#VALUE!</v>
      </c>
      <c r="M8" s="7"/>
      <c r="N8" s="10" t="str">
        <f>IF(OR($F$3="",$F$4=""),"",Berekening!B167)</f>
        <v/>
      </c>
      <c r="O8" s="11" t="e">
        <f>Berekening!H167</f>
        <v>#VALUE!</v>
      </c>
      <c r="P8" s="7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x14ac:dyDescent="0.25">
      <c r="A9" s="6"/>
      <c r="B9" s="10" t="str">
        <f>IF(OR($F$3="",$F$4=""),"",Berekening!B8)</f>
        <v/>
      </c>
      <c r="C9" s="11" t="e">
        <f>Berekening!H8</f>
        <v>#VALUE!</v>
      </c>
      <c r="D9" s="7"/>
      <c r="E9" s="10" t="str">
        <f>IF(OR($F$3="",$F$4=""),"",Berekening!B48)</f>
        <v/>
      </c>
      <c r="F9" s="11" t="e">
        <f>Berekening!H48</f>
        <v>#VALUE!</v>
      </c>
      <c r="G9" s="7"/>
      <c r="H9" s="10" t="str">
        <f>IF(OR($F$3="",$F$4=""),"",Berekening!B88)</f>
        <v/>
      </c>
      <c r="I9" s="11" t="e">
        <f>Berekening!H88</f>
        <v>#VALUE!</v>
      </c>
      <c r="J9" s="7"/>
      <c r="K9" s="10" t="str">
        <f>IF(OR($F$3="",$F$4=""),"",Berekening!B128)</f>
        <v/>
      </c>
      <c r="L9" s="11" t="e">
        <f>Berekening!H128</f>
        <v>#VALUE!</v>
      </c>
      <c r="M9" s="7"/>
      <c r="N9" s="10" t="str">
        <f>IF(OR($F$3="",$F$4=""),"",Berekening!B168)</f>
        <v/>
      </c>
      <c r="O9" s="11" t="e">
        <f>Berekening!H168</f>
        <v>#VALUE!</v>
      </c>
      <c r="P9" s="7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x14ac:dyDescent="0.25">
      <c r="A10" s="6"/>
      <c r="B10" s="10" t="str">
        <f>IF(OR($F$3="",$F$4=""),"",Berekening!B9)</f>
        <v/>
      </c>
      <c r="C10" s="11" t="e">
        <f>Berekening!H9</f>
        <v>#VALUE!</v>
      </c>
      <c r="D10" s="7"/>
      <c r="E10" s="10" t="str">
        <f>IF(OR($F$3="",$F$4=""),"",Berekening!B49)</f>
        <v/>
      </c>
      <c r="F10" s="11" t="e">
        <f>Berekening!H49</f>
        <v>#VALUE!</v>
      </c>
      <c r="G10" s="7"/>
      <c r="H10" s="10" t="str">
        <f>IF(OR($F$3="",$F$4=""),"",Berekening!B89)</f>
        <v/>
      </c>
      <c r="I10" s="11" t="e">
        <f>Berekening!H89</f>
        <v>#VALUE!</v>
      </c>
      <c r="J10" s="7"/>
      <c r="K10" s="10" t="str">
        <f>IF(OR($F$3="",$F$4=""),"",Berekening!B129)</f>
        <v/>
      </c>
      <c r="L10" s="11" t="e">
        <f>Berekening!H129</f>
        <v>#VALUE!</v>
      </c>
      <c r="M10" s="7"/>
      <c r="N10" s="10" t="str">
        <f>IF(OR($F$3="",$F$4=""),"",Berekening!B169)</f>
        <v/>
      </c>
      <c r="O10" s="11" t="e">
        <f>Berekening!H169</f>
        <v>#VALUE!</v>
      </c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x14ac:dyDescent="0.25">
      <c r="A11" s="6"/>
      <c r="B11" s="10" t="str">
        <f>IF(OR($F$3="",$F$4=""),"",Berekening!B10)</f>
        <v/>
      </c>
      <c r="C11" s="11" t="e">
        <f>Berekening!H10</f>
        <v>#VALUE!</v>
      </c>
      <c r="D11" s="7"/>
      <c r="E11" s="10" t="str">
        <f>IF(OR($F$3="",$F$4=""),"",Berekening!B50)</f>
        <v/>
      </c>
      <c r="F11" s="11" t="e">
        <f>Berekening!H50</f>
        <v>#VALUE!</v>
      </c>
      <c r="G11" s="7"/>
      <c r="H11" s="10" t="str">
        <f>IF(OR($F$3="",$F$4=""),"",Berekening!B90)</f>
        <v/>
      </c>
      <c r="I11" s="11" t="e">
        <f>Berekening!H90</f>
        <v>#VALUE!</v>
      </c>
      <c r="J11" s="7"/>
      <c r="K11" s="10" t="str">
        <f>IF(OR($F$3="",$F$4=""),"",Berekening!B130)</f>
        <v/>
      </c>
      <c r="L11" s="11" t="e">
        <f>Berekening!H130</f>
        <v>#VALUE!</v>
      </c>
      <c r="M11" s="7"/>
      <c r="N11" s="10" t="str">
        <f>IF(OR($F$3="",$F$4=""),"",Berekening!B170)</f>
        <v/>
      </c>
      <c r="O11" s="11" t="e">
        <f>Berekening!H170</f>
        <v>#VALUE!</v>
      </c>
      <c r="P11" s="7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x14ac:dyDescent="0.25">
      <c r="A12" s="6"/>
      <c r="B12" s="10" t="str">
        <f>IF(OR($F$3="",$F$4=""),"",Berekening!B11)</f>
        <v/>
      </c>
      <c r="C12" s="11" t="e">
        <f>Berekening!H11</f>
        <v>#VALUE!</v>
      </c>
      <c r="D12" s="7"/>
      <c r="E12" s="10" t="str">
        <f>IF(OR($F$3="",$F$4=""),"",Berekening!B51)</f>
        <v/>
      </c>
      <c r="F12" s="11" t="e">
        <f>Berekening!H51</f>
        <v>#VALUE!</v>
      </c>
      <c r="G12" s="7"/>
      <c r="H12" s="10" t="str">
        <f>IF(OR($F$3="",$F$4=""),"",Berekening!B91)</f>
        <v/>
      </c>
      <c r="I12" s="11" t="e">
        <f>Berekening!H91</f>
        <v>#VALUE!</v>
      </c>
      <c r="J12" s="7"/>
      <c r="K12" s="10" t="str">
        <f>IF(OR($F$3="",$F$4=""),"",Berekening!B131)</f>
        <v/>
      </c>
      <c r="L12" s="11" t="e">
        <f>Berekening!H131</f>
        <v>#VALUE!</v>
      </c>
      <c r="M12" s="7"/>
      <c r="N12" s="10" t="str">
        <f>IF(OR($F$3="",$F$4=""),"",Berekening!B171)</f>
        <v/>
      </c>
      <c r="O12" s="11" t="e">
        <f>Berekening!H171</f>
        <v>#VALUE!</v>
      </c>
      <c r="P12" s="7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x14ac:dyDescent="0.25">
      <c r="A13" s="6"/>
      <c r="B13" s="10" t="str">
        <f>IF(OR($F$3="",$F$4=""),"",Berekening!B12)</f>
        <v/>
      </c>
      <c r="C13" s="11" t="e">
        <f>Berekening!H12</f>
        <v>#VALUE!</v>
      </c>
      <c r="D13" s="7"/>
      <c r="E13" s="10" t="str">
        <f>IF(OR($F$3="",$F$4=""),"",Berekening!B52)</f>
        <v/>
      </c>
      <c r="F13" s="11" t="e">
        <f>Berekening!H52</f>
        <v>#VALUE!</v>
      </c>
      <c r="G13" s="7"/>
      <c r="H13" s="10" t="str">
        <f>IF(OR($F$3="",$F$4=""),"",Berekening!B92)</f>
        <v/>
      </c>
      <c r="I13" s="11" t="e">
        <f>Berekening!H92</f>
        <v>#VALUE!</v>
      </c>
      <c r="J13" s="7"/>
      <c r="K13" s="10" t="str">
        <f>IF(OR($F$3="",$F$4=""),"",Berekening!B132)</f>
        <v/>
      </c>
      <c r="L13" s="11" t="e">
        <f>Berekening!H132</f>
        <v>#VALUE!</v>
      </c>
      <c r="M13" s="7"/>
      <c r="N13" s="10" t="str">
        <f>IF(OR($F$3="",$F$4=""),"",Berekening!B172)</f>
        <v/>
      </c>
      <c r="O13" s="11" t="e">
        <f>Berekening!H172</f>
        <v>#VALUE!</v>
      </c>
      <c r="P13" s="7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x14ac:dyDescent="0.25">
      <c r="A14" s="6"/>
      <c r="B14" s="10" t="str">
        <f>IF(OR($F$3="",$F$4=""),"",Berekening!B13)</f>
        <v/>
      </c>
      <c r="C14" s="11" t="e">
        <f>Berekening!H13</f>
        <v>#VALUE!</v>
      </c>
      <c r="D14" s="7"/>
      <c r="E14" s="10" t="str">
        <f>IF(OR($F$3="",$F$4=""),"",Berekening!B53)</f>
        <v/>
      </c>
      <c r="F14" s="11" t="e">
        <f>Berekening!H53</f>
        <v>#VALUE!</v>
      </c>
      <c r="G14" s="7"/>
      <c r="H14" s="10" t="str">
        <f>IF(OR($F$3="",$F$4=""),"",Berekening!B93)</f>
        <v/>
      </c>
      <c r="I14" s="11" t="e">
        <f>Berekening!H93</f>
        <v>#VALUE!</v>
      </c>
      <c r="J14" s="7"/>
      <c r="K14" s="10" t="str">
        <f>IF(OR($F$3="",$F$4=""),"",Berekening!B133)</f>
        <v/>
      </c>
      <c r="L14" s="11" t="e">
        <f>Berekening!H133</f>
        <v>#VALUE!</v>
      </c>
      <c r="M14" s="7"/>
      <c r="N14" s="10" t="str">
        <f>IF(OR($F$3="",$F$4=""),"",Berekening!B173)</f>
        <v/>
      </c>
      <c r="O14" s="11" t="e">
        <f>Berekening!H173</f>
        <v>#VALUE!</v>
      </c>
      <c r="P14" s="7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x14ac:dyDescent="0.25">
      <c r="A15" s="6"/>
      <c r="B15" s="10" t="str">
        <f>IF(OR($F$3="",$F$4=""),"",Berekening!B14)</f>
        <v/>
      </c>
      <c r="C15" s="11" t="e">
        <f>Berekening!H14</f>
        <v>#VALUE!</v>
      </c>
      <c r="D15" s="7"/>
      <c r="E15" s="10" t="str">
        <f>IF(OR($F$3="",$F$4=""),"",Berekening!B54)</f>
        <v/>
      </c>
      <c r="F15" s="11" t="e">
        <f>Berekening!H54</f>
        <v>#VALUE!</v>
      </c>
      <c r="G15" s="7"/>
      <c r="H15" s="10" t="str">
        <f>IF(OR($F$3="",$F$4=""),"",Berekening!B94)</f>
        <v/>
      </c>
      <c r="I15" s="11" t="e">
        <f>Berekening!H94</f>
        <v>#VALUE!</v>
      </c>
      <c r="J15" s="7"/>
      <c r="K15" s="10" t="str">
        <f>IF(OR($F$3="",$F$4=""),"",Berekening!B134)</f>
        <v/>
      </c>
      <c r="L15" s="11" t="e">
        <f>Berekening!H134</f>
        <v>#VALUE!</v>
      </c>
      <c r="M15" s="7"/>
      <c r="N15" s="10" t="str">
        <f>IF(OR($F$3="",$F$4=""),"",Berekening!B174)</f>
        <v/>
      </c>
      <c r="O15" s="11" t="e">
        <f>Berekening!H174</f>
        <v>#VALUE!</v>
      </c>
      <c r="P15" s="7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x14ac:dyDescent="0.25">
      <c r="A16" s="6"/>
      <c r="B16" s="10" t="str">
        <f>IF(OR($F$3="",$F$4=""),"",Berekening!B15)</f>
        <v/>
      </c>
      <c r="C16" s="11" t="e">
        <f>Berekening!H15</f>
        <v>#VALUE!</v>
      </c>
      <c r="D16" s="7"/>
      <c r="E16" s="10" t="str">
        <f>IF(OR($F$3="",$F$4=""),"",Berekening!B55)</f>
        <v/>
      </c>
      <c r="F16" s="11" t="e">
        <f>Berekening!H55</f>
        <v>#VALUE!</v>
      </c>
      <c r="G16" s="7"/>
      <c r="H16" s="10" t="str">
        <f>IF(OR($F$3="",$F$4=""),"",Berekening!B95)</f>
        <v/>
      </c>
      <c r="I16" s="11" t="e">
        <f>Berekening!H95</f>
        <v>#VALUE!</v>
      </c>
      <c r="J16" s="7"/>
      <c r="K16" s="10" t="str">
        <f>IF(OR($F$3="",$F$4=""),"",Berekening!B135)</f>
        <v/>
      </c>
      <c r="L16" s="11" t="e">
        <f>Berekening!H135</f>
        <v>#VALUE!</v>
      </c>
      <c r="M16" s="7"/>
      <c r="N16" s="10" t="str">
        <f>IF(OR($F$3="",$F$4=""),"",Berekening!B175)</f>
        <v/>
      </c>
      <c r="O16" s="11" t="e">
        <f>Berekening!H175</f>
        <v>#VALUE!</v>
      </c>
      <c r="P16" s="7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x14ac:dyDescent="0.25">
      <c r="A17" s="6"/>
      <c r="B17" s="10" t="str">
        <f>IF(OR($F$3="",$F$4=""),"",Berekening!B16)</f>
        <v/>
      </c>
      <c r="C17" s="11" t="e">
        <f>Berekening!H16</f>
        <v>#VALUE!</v>
      </c>
      <c r="D17" s="7"/>
      <c r="E17" s="10" t="str">
        <f>IF(OR($F$3="",$F$4=""),"",Berekening!B56)</f>
        <v/>
      </c>
      <c r="F17" s="11" t="e">
        <f>Berekening!H56</f>
        <v>#VALUE!</v>
      </c>
      <c r="G17" s="7"/>
      <c r="H17" s="10" t="str">
        <f>IF(OR($F$3="",$F$4=""),"",Berekening!B96)</f>
        <v/>
      </c>
      <c r="I17" s="11" t="e">
        <f>Berekening!H96</f>
        <v>#VALUE!</v>
      </c>
      <c r="J17" s="7"/>
      <c r="K17" s="10" t="str">
        <f>IF(OR($F$3="",$F$4=""),"",Berekening!B136)</f>
        <v/>
      </c>
      <c r="L17" s="11" t="e">
        <f>Berekening!H136</f>
        <v>#VALUE!</v>
      </c>
      <c r="M17" s="7"/>
      <c r="N17" s="10" t="str">
        <f>IF(OR($F$3="",$F$4=""),"",Berekening!B176)</f>
        <v/>
      </c>
      <c r="O17" s="11" t="e">
        <f>Berekening!H176</f>
        <v>#VALUE!</v>
      </c>
      <c r="P17" s="7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x14ac:dyDescent="0.25">
      <c r="A18" s="6"/>
      <c r="B18" s="10" t="str">
        <f>IF(OR($F$3="",$F$4=""),"",Berekening!B17)</f>
        <v/>
      </c>
      <c r="C18" s="11" t="e">
        <f>Berekening!H17</f>
        <v>#VALUE!</v>
      </c>
      <c r="D18" s="7"/>
      <c r="E18" s="10" t="str">
        <f>IF(OR($F$3="",$F$4=""),"",Berekening!B57)</f>
        <v/>
      </c>
      <c r="F18" s="11" t="e">
        <f>Berekening!H57</f>
        <v>#VALUE!</v>
      </c>
      <c r="G18" s="7"/>
      <c r="H18" s="10" t="str">
        <f>IF(OR($F$3="",$F$4=""),"",Berekening!B97)</f>
        <v/>
      </c>
      <c r="I18" s="11" t="e">
        <f>Berekening!H97</f>
        <v>#VALUE!</v>
      </c>
      <c r="J18" s="7"/>
      <c r="K18" s="10" t="str">
        <f>IF(OR($F$3="",$F$4=""),"",Berekening!B137)</f>
        <v/>
      </c>
      <c r="L18" s="11" t="e">
        <f>Berekening!H137</f>
        <v>#VALUE!</v>
      </c>
      <c r="M18" s="7"/>
      <c r="N18" s="10" t="str">
        <f>IF(OR($F$3="",$F$4=""),"",Berekening!B177)</f>
        <v/>
      </c>
      <c r="O18" s="11" t="e">
        <f>Berekening!H177</f>
        <v>#VALUE!</v>
      </c>
      <c r="P18" s="7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x14ac:dyDescent="0.25">
      <c r="A19" s="6"/>
      <c r="B19" s="10" t="str">
        <f>IF(OR($F$3="",$F$4=""),"",Berekening!B18)</f>
        <v/>
      </c>
      <c r="C19" s="11" t="e">
        <f>Berekening!H18</f>
        <v>#VALUE!</v>
      </c>
      <c r="D19" s="7"/>
      <c r="E19" s="10" t="str">
        <f>IF(OR($F$3="",$F$4=""),"",Berekening!B58)</f>
        <v/>
      </c>
      <c r="F19" s="11" t="e">
        <f>Berekening!H58</f>
        <v>#VALUE!</v>
      </c>
      <c r="G19" s="7"/>
      <c r="H19" s="10" t="str">
        <f>IF(OR($F$3="",$F$4=""),"",Berekening!B98)</f>
        <v/>
      </c>
      <c r="I19" s="11" t="e">
        <f>Berekening!H98</f>
        <v>#VALUE!</v>
      </c>
      <c r="J19" s="7"/>
      <c r="K19" s="10" t="str">
        <f>IF(OR($F$3="",$F$4=""),"",Berekening!B138)</f>
        <v/>
      </c>
      <c r="L19" s="11" t="e">
        <f>Berekening!H138</f>
        <v>#VALUE!</v>
      </c>
      <c r="M19" s="7"/>
      <c r="N19" s="10" t="str">
        <f>IF(OR($F$3="",$F$4=""),"",Berekening!B178)</f>
        <v/>
      </c>
      <c r="O19" s="11" t="e">
        <f>Berekening!H178</f>
        <v>#VALUE!</v>
      </c>
      <c r="P19" s="7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x14ac:dyDescent="0.25">
      <c r="A20" s="6"/>
      <c r="B20" s="10" t="str">
        <f>IF(OR($F$3="",$F$4=""),"",Berekening!B19)</f>
        <v/>
      </c>
      <c r="C20" s="11" t="e">
        <f>Berekening!H19</f>
        <v>#VALUE!</v>
      </c>
      <c r="D20" s="7"/>
      <c r="E20" s="10" t="str">
        <f>IF(OR($F$3="",$F$4=""),"",Berekening!B59)</f>
        <v/>
      </c>
      <c r="F20" s="11" t="e">
        <f>Berekening!H59</f>
        <v>#VALUE!</v>
      </c>
      <c r="G20" s="7"/>
      <c r="H20" s="10" t="str">
        <f>IF(OR($F$3="",$F$4=""),"",Berekening!B99)</f>
        <v/>
      </c>
      <c r="I20" s="11" t="e">
        <f>Berekening!H99</f>
        <v>#VALUE!</v>
      </c>
      <c r="J20" s="7"/>
      <c r="K20" s="10" t="str">
        <f>IF(OR($F$3="",$F$4=""),"",Berekening!B139)</f>
        <v/>
      </c>
      <c r="L20" s="11" t="e">
        <f>Berekening!H139</f>
        <v>#VALUE!</v>
      </c>
      <c r="M20" s="7"/>
      <c r="N20" s="10" t="str">
        <f>IF(OR($F$3="",$F$4=""),"",Berekening!B179)</f>
        <v/>
      </c>
      <c r="O20" s="11" t="e">
        <f>Berekening!H179</f>
        <v>#VALUE!</v>
      </c>
      <c r="P20" s="7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x14ac:dyDescent="0.25">
      <c r="A21" s="6"/>
      <c r="B21" s="10" t="str">
        <f>IF(OR($F$3="",$F$4=""),"",Berekening!B20)</f>
        <v/>
      </c>
      <c r="C21" s="11" t="e">
        <f>Berekening!H20</f>
        <v>#VALUE!</v>
      </c>
      <c r="D21" s="7"/>
      <c r="E21" s="10" t="str">
        <f>IF(OR($F$3="",$F$4=""),"",Berekening!B60)</f>
        <v/>
      </c>
      <c r="F21" s="11" t="e">
        <f>Berekening!H60</f>
        <v>#VALUE!</v>
      </c>
      <c r="G21" s="7"/>
      <c r="H21" s="10" t="str">
        <f>IF(OR($F$3="",$F$4=""),"",Berekening!B100)</f>
        <v/>
      </c>
      <c r="I21" s="11" t="e">
        <f>Berekening!H100</f>
        <v>#VALUE!</v>
      </c>
      <c r="J21" s="7"/>
      <c r="K21" s="10" t="str">
        <f>IF(OR($F$3="",$F$4=""),"",Berekening!B140)</f>
        <v/>
      </c>
      <c r="L21" s="11" t="e">
        <f>Berekening!H140</f>
        <v>#VALUE!</v>
      </c>
      <c r="M21" s="7"/>
      <c r="N21" s="10" t="str">
        <f>IF(OR($F$3="",$F$4=""),"",Berekening!B180)</f>
        <v/>
      </c>
      <c r="O21" s="11" t="e">
        <f>Berekening!H180</f>
        <v>#VALUE!</v>
      </c>
      <c r="P21" s="7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x14ac:dyDescent="0.25">
      <c r="A22" s="6"/>
      <c r="B22" s="10" t="str">
        <f>IF(OR($F$3="",$F$4=""),"",Berekening!B21)</f>
        <v/>
      </c>
      <c r="C22" s="11" t="e">
        <f>Berekening!H21</f>
        <v>#VALUE!</v>
      </c>
      <c r="D22" s="7"/>
      <c r="E22" s="10" t="str">
        <f>IF(OR($F$3="",$F$4=""),"",Berekening!B61)</f>
        <v/>
      </c>
      <c r="F22" s="11" t="e">
        <f>Berekening!H61</f>
        <v>#VALUE!</v>
      </c>
      <c r="G22" s="7"/>
      <c r="H22" s="10" t="str">
        <f>IF(OR($F$3="",$F$4=""),"",Berekening!B101)</f>
        <v/>
      </c>
      <c r="I22" s="11" t="e">
        <f>Berekening!H101</f>
        <v>#VALUE!</v>
      </c>
      <c r="J22" s="7"/>
      <c r="K22" s="10" t="str">
        <f>IF(OR($F$3="",$F$4=""),"",Berekening!B141)</f>
        <v/>
      </c>
      <c r="L22" s="11" t="e">
        <f>Berekening!H141</f>
        <v>#VALUE!</v>
      </c>
      <c r="M22" s="7"/>
      <c r="N22" s="10" t="str">
        <f>IF(OR($F$3="",$F$4=""),"",Berekening!B181)</f>
        <v/>
      </c>
      <c r="O22" s="11" t="e">
        <f>Berekening!H181</f>
        <v>#VALUE!</v>
      </c>
      <c r="P22" s="7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x14ac:dyDescent="0.25">
      <c r="A23" s="6"/>
      <c r="B23" s="10" t="str">
        <f>IF(OR($F$3="",$F$4=""),"",Berekening!B22)</f>
        <v/>
      </c>
      <c r="C23" s="11" t="e">
        <f>Berekening!H22</f>
        <v>#VALUE!</v>
      </c>
      <c r="D23" s="7"/>
      <c r="E23" s="10" t="str">
        <f>IF(OR($F$3="",$F$4=""),"",Berekening!B62)</f>
        <v/>
      </c>
      <c r="F23" s="11" t="e">
        <f>Berekening!H62</f>
        <v>#VALUE!</v>
      </c>
      <c r="G23" s="7"/>
      <c r="H23" s="10" t="str">
        <f>IF(OR($F$3="",$F$4=""),"",Berekening!B102)</f>
        <v/>
      </c>
      <c r="I23" s="11" t="e">
        <f>Berekening!H102</f>
        <v>#VALUE!</v>
      </c>
      <c r="J23" s="7"/>
      <c r="K23" s="10" t="str">
        <f>IF(OR($F$3="",$F$4=""),"",Berekening!B142)</f>
        <v/>
      </c>
      <c r="L23" s="11" t="e">
        <f>Berekening!H142</f>
        <v>#VALUE!</v>
      </c>
      <c r="M23" s="7"/>
      <c r="N23" s="10" t="str">
        <f>IF(OR($F$3="",$F$4=""),"",Berekening!B182)</f>
        <v/>
      </c>
      <c r="O23" s="11" t="e">
        <f>Berekening!H182</f>
        <v>#VALUE!</v>
      </c>
      <c r="P23" s="7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x14ac:dyDescent="0.25">
      <c r="A24" s="6"/>
      <c r="B24" s="10" t="str">
        <f>IF(OR($F$3="",$F$4=""),"",Berekening!B23)</f>
        <v/>
      </c>
      <c r="C24" s="11" t="e">
        <f>Berekening!H23</f>
        <v>#VALUE!</v>
      </c>
      <c r="D24" s="7"/>
      <c r="E24" s="10" t="str">
        <f>IF(OR($F$3="",$F$4=""),"",Berekening!B63)</f>
        <v/>
      </c>
      <c r="F24" s="11" t="e">
        <f>Berekening!H63</f>
        <v>#VALUE!</v>
      </c>
      <c r="G24" s="7"/>
      <c r="H24" s="10" t="str">
        <f>IF(OR($F$3="",$F$4=""),"",Berekening!B103)</f>
        <v/>
      </c>
      <c r="I24" s="11" t="e">
        <f>Berekening!H103</f>
        <v>#VALUE!</v>
      </c>
      <c r="J24" s="7"/>
      <c r="K24" s="10" t="str">
        <f>IF(OR($F$3="",$F$4=""),"",Berekening!B143)</f>
        <v/>
      </c>
      <c r="L24" s="11" t="e">
        <f>Berekening!H143</f>
        <v>#VALUE!</v>
      </c>
      <c r="M24" s="7"/>
      <c r="N24" s="10" t="str">
        <f>IF(OR($F$3="",$F$4=""),"",Berekening!B183)</f>
        <v/>
      </c>
      <c r="O24" s="11" t="e">
        <f>Berekening!H183</f>
        <v>#VALUE!</v>
      </c>
      <c r="P24" s="7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x14ac:dyDescent="0.25">
      <c r="A25" s="6"/>
      <c r="B25" s="10" t="str">
        <f>IF(OR($F$3="",$F$4=""),"",Berekening!B24)</f>
        <v/>
      </c>
      <c r="C25" s="11" t="e">
        <f>Berekening!H24</f>
        <v>#VALUE!</v>
      </c>
      <c r="D25" s="7"/>
      <c r="E25" s="10" t="str">
        <f>IF(OR($F$3="",$F$4=""),"",Berekening!B64)</f>
        <v/>
      </c>
      <c r="F25" s="11" t="e">
        <f>Berekening!H64</f>
        <v>#VALUE!</v>
      </c>
      <c r="G25" s="7"/>
      <c r="H25" s="10" t="str">
        <f>IF(OR($F$3="",$F$4=""),"",Berekening!B104)</f>
        <v/>
      </c>
      <c r="I25" s="11" t="e">
        <f>Berekening!H104</f>
        <v>#VALUE!</v>
      </c>
      <c r="J25" s="7"/>
      <c r="K25" s="10" t="str">
        <f>IF(OR($F$3="",$F$4=""),"",Berekening!B144)</f>
        <v/>
      </c>
      <c r="L25" s="11" t="e">
        <f>Berekening!H144</f>
        <v>#VALUE!</v>
      </c>
      <c r="M25" s="7"/>
      <c r="N25" s="10" t="str">
        <f>IF(OR($F$3="",$F$4=""),"",Berekening!B184)</f>
        <v/>
      </c>
      <c r="O25" s="11" t="e">
        <f>Berekening!H184</f>
        <v>#VALUE!</v>
      </c>
      <c r="P25" s="7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x14ac:dyDescent="0.25">
      <c r="A26" s="6"/>
      <c r="B26" s="10" t="str">
        <f>IF(OR($F$3="",$F$4=""),"",Berekening!B25)</f>
        <v/>
      </c>
      <c r="C26" s="11" t="e">
        <f>Berekening!H25</f>
        <v>#VALUE!</v>
      </c>
      <c r="D26" s="7"/>
      <c r="E26" s="10" t="str">
        <f>IF(OR($F$3="",$F$4=""),"",Berekening!B65)</f>
        <v/>
      </c>
      <c r="F26" s="11" t="e">
        <f>Berekening!H65</f>
        <v>#VALUE!</v>
      </c>
      <c r="G26" s="7"/>
      <c r="H26" s="10" t="str">
        <f>IF(OR($F$3="",$F$4=""),"",Berekening!B105)</f>
        <v/>
      </c>
      <c r="I26" s="11" t="e">
        <f>Berekening!H105</f>
        <v>#VALUE!</v>
      </c>
      <c r="J26" s="7"/>
      <c r="K26" s="10" t="str">
        <f>IF(OR($F$3="",$F$4=""),"",Berekening!B145)</f>
        <v/>
      </c>
      <c r="L26" s="11" t="e">
        <f>Berekening!H145</f>
        <v>#VALUE!</v>
      </c>
      <c r="M26" s="7"/>
      <c r="N26" s="10" t="str">
        <f>IF(OR($F$3="",$F$4=""),"",Berekening!B185)</f>
        <v/>
      </c>
      <c r="O26" s="11" t="e">
        <f>Berekening!H185</f>
        <v>#VALUE!</v>
      </c>
      <c r="P26" s="7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x14ac:dyDescent="0.25">
      <c r="A27" s="6"/>
      <c r="B27" s="10" t="str">
        <f>IF(OR($F$3="",$F$4=""),"",Berekening!B26)</f>
        <v/>
      </c>
      <c r="C27" s="11" t="e">
        <f>Berekening!H26</f>
        <v>#VALUE!</v>
      </c>
      <c r="D27" s="7"/>
      <c r="E27" s="10" t="str">
        <f>IF(OR($F$3="",$F$4=""),"",Berekening!B66)</f>
        <v/>
      </c>
      <c r="F27" s="11" t="e">
        <f>Berekening!H66</f>
        <v>#VALUE!</v>
      </c>
      <c r="G27" s="7"/>
      <c r="H27" s="10" t="str">
        <f>IF(OR($F$3="",$F$4=""),"",Berekening!B106)</f>
        <v/>
      </c>
      <c r="I27" s="11" t="e">
        <f>Berekening!H106</f>
        <v>#VALUE!</v>
      </c>
      <c r="J27" s="7"/>
      <c r="K27" s="10" t="str">
        <f>IF(OR($F$3="",$F$4=""),"",Berekening!B146)</f>
        <v/>
      </c>
      <c r="L27" s="11" t="e">
        <f>Berekening!H146</f>
        <v>#VALUE!</v>
      </c>
      <c r="M27" s="7"/>
      <c r="N27" s="10" t="str">
        <f>IF(OR($F$3="",$F$4=""),"",Berekening!B186)</f>
        <v/>
      </c>
      <c r="O27" s="11" t="e">
        <f>Berekening!H186</f>
        <v>#VALUE!</v>
      </c>
      <c r="P27" s="7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x14ac:dyDescent="0.25">
      <c r="A28" s="6"/>
      <c r="B28" s="10" t="str">
        <f>IF(OR($F$3="",$F$4=""),"",Berekening!B27)</f>
        <v/>
      </c>
      <c r="C28" s="11" t="e">
        <f>Berekening!H27</f>
        <v>#VALUE!</v>
      </c>
      <c r="D28" s="7"/>
      <c r="E28" s="10" t="str">
        <f>IF(OR($F$3="",$F$4=""),"",Berekening!B67)</f>
        <v/>
      </c>
      <c r="F28" s="11" t="e">
        <f>Berekening!H67</f>
        <v>#VALUE!</v>
      </c>
      <c r="G28" s="7"/>
      <c r="H28" s="10" t="str">
        <f>IF(OR($F$3="",$F$4=""),"",Berekening!B107)</f>
        <v/>
      </c>
      <c r="I28" s="11" t="e">
        <f>Berekening!H107</f>
        <v>#VALUE!</v>
      </c>
      <c r="J28" s="7"/>
      <c r="K28" s="10" t="str">
        <f>IF(OR($F$3="",$F$4=""),"",Berekening!B147)</f>
        <v/>
      </c>
      <c r="L28" s="11" t="e">
        <f>Berekening!H147</f>
        <v>#VALUE!</v>
      </c>
      <c r="M28" s="7"/>
      <c r="N28" s="10" t="str">
        <f>IF(OR($F$3="",$F$4=""),"",Berekening!B187)</f>
        <v/>
      </c>
      <c r="O28" s="11" t="e">
        <f>Berekening!H187</f>
        <v>#VALUE!</v>
      </c>
      <c r="P28" s="7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x14ac:dyDescent="0.25">
      <c r="A29" s="6"/>
      <c r="B29" s="10" t="str">
        <f>IF(OR($F$3="",$F$4=""),"",Berekening!B28)</f>
        <v/>
      </c>
      <c r="C29" s="11" t="e">
        <f>Berekening!H28</f>
        <v>#VALUE!</v>
      </c>
      <c r="D29" s="7"/>
      <c r="E29" s="10" t="str">
        <f>IF(OR($F$3="",$F$4=""),"",Berekening!B68)</f>
        <v/>
      </c>
      <c r="F29" s="11" t="e">
        <f>Berekening!H68</f>
        <v>#VALUE!</v>
      </c>
      <c r="G29" s="7"/>
      <c r="H29" s="10" t="str">
        <f>IF(OR($F$3="",$F$4=""),"",Berekening!B108)</f>
        <v/>
      </c>
      <c r="I29" s="11" t="e">
        <f>Berekening!H108</f>
        <v>#VALUE!</v>
      </c>
      <c r="J29" s="7"/>
      <c r="K29" s="10" t="str">
        <f>IF(OR($F$3="",$F$4=""),"",Berekening!B148)</f>
        <v/>
      </c>
      <c r="L29" s="11" t="e">
        <f>Berekening!H148</f>
        <v>#VALUE!</v>
      </c>
      <c r="M29" s="7"/>
      <c r="N29" s="10" t="str">
        <f>IF(OR($F$3="",$F$4=""),"",Berekening!B188)</f>
        <v/>
      </c>
      <c r="O29" s="11" t="e">
        <f>Berekening!H188</f>
        <v>#VALUE!</v>
      </c>
      <c r="P29" s="7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x14ac:dyDescent="0.25">
      <c r="A30" s="6"/>
      <c r="B30" s="10" t="str">
        <f>IF(OR($F$3="",$F$4=""),"",Berekening!B29)</f>
        <v/>
      </c>
      <c r="C30" s="11" t="e">
        <f>Berekening!H29</f>
        <v>#VALUE!</v>
      </c>
      <c r="D30" s="7"/>
      <c r="E30" s="10" t="str">
        <f>IF(OR($F$3="",$F$4=""),"",Berekening!B69)</f>
        <v/>
      </c>
      <c r="F30" s="11" t="e">
        <f>Berekening!H69</f>
        <v>#VALUE!</v>
      </c>
      <c r="G30" s="7"/>
      <c r="H30" s="10" t="str">
        <f>IF(OR($F$3="",$F$4=""),"",Berekening!B109)</f>
        <v/>
      </c>
      <c r="I30" s="11" t="e">
        <f>Berekening!H109</f>
        <v>#VALUE!</v>
      </c>
      <c r="J30" s="7"/>
      <c r="K30" s="10" t="str">
        <f>IF(OR($F$3="",$F$4=""),"",Berekening!B149)</f>
        <v/>
      </c>
      <c r="L30" s="11" t="e">
        <f>Berekening!H149</f>
        <v>#VALUE!</v>
      </c>
      <c r="M30" s="7"/>
      <c r="N30" s="10" t="str">
        <f>IF(OR($F$3="",$F$4=""),"",Berekening!B189)</f>
        <v/>
      </c>
      <c r="O30" s="11" t="e">
        <f>Berekening!H189</f>
        <v>#VALUE!</v>
      </c>
      <c r="P30" s="7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x14ac:dyDescent="0.25">
      <c r="A31" s="6"/>
      <c r="B31" s="10" t="str">
        <f>IF(OR($F$3="",$F$4=""),"",Berekening!B30)</f>
        <v/>
      </c>
      <c r="C31" s="11" t="e">
        <f>Berekening!H30</f>
        <v>#VALUE!</v>
      </c>
      <c r="D31" s="7"/>
      <c r="E31" s="10" t="str">
        <f>IF(OR($F$3="",$F$4=""),"",Berekening!B70)</f>
        <v/>
      </c>
      <c r="F31" s="11" t="e">
        <f>Berekening!H70</f>
        <v>#VALUE!</v>
      </c>
      <c r="G31" s="7"/>
      <c r="H31" s="10" t="str">
        <f>IF(OR($F$3="",$F$4=""),"",Berekening!B110)</f>
        <v/>
      </c>
      <c r="I31" s="11" t="e">
        <f>Berekening!H110</f>
        <v>#VALUE!</v>
      </c>
      <c r="J31" s="7"/>
      <c r="K31" s="10" t="str">
        <f>IF(OR($F$3="",$F$4=""),"",Berekening!B150)</f>
        <v/>
      </c>
      <c r="L31" s="11" t="e">
        <f>Berekening!H150</f>
        <v>#VALUE!</v>
      </c>
      <c r="M31" s="7"/>
      <c r="N31" s="10" t="str">
        <f>IF(OR($F$3="",$F$4=""),"",Berekening!B190)</f>
        <v/>
      </c>
      <c r="O31" s="11" t="e">
        <f>Berekening!H190</f>
        <v>#VALUE!</v>
      </c>
      <c r="P31" s="7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x14ac:dyDescent="0.25">
      <c r="A32" s="6"/>
      <c r="B32" s="10" t="str">
        <f>IF(OR($F$3="",$F$4=""),"",Berekening!B31)</f>
        <v/>
      </c>
      <c r="C32" s="11" t="e">
        <f>Berekening!H31</f>
        <v>#VALUE!</v>
      </c>
      <c r="D32" s="7"/>
      <c r="E32" s="10" t="str">
        <f>IF(OR($F$3="",$F$4=""),"",Berekening!B71)</f>
        <v/>
      </c>
      <c r="F32" s="11" t="e">
        <f>Berekening!H71</f>
        <v>#VALUE!</v>
      </c>
      <c r="G32" s="7"/>
      <c r="H32" s="10" t="str">
        <f>IF(OR($F$3="",$F$4=""),"",Berekening!B111)</f>
        <v/>
      </c>
      <c r="I32" s="11" t="e">
        <f>Berekening!H111</f>
        <v>#VALUE!</v>
      </c>
      <c r="J32" s="7"/>
      <c r="K32" s="10" t="str">
        <f>IF(OR($F$3="",$F$4=""),"",Berekening!B151)</f>
        <v/>
      </c>
      <c r="L32" s="11" t="e">
        <f>Berekening!H151</f>
        <v>#VALUE!</v>
      </c>
      <c r="M32" s="7"/>
      <c r="N32" s="10" t="str">
        <f>IF(OR($F$3="",$F$4=""),"",Berekening!B191)</f>
        <v/>
      </c>
      <c r="O32" s="11" t="e">
        <f>Berekening!H191</f>
        <v>#VALUE!</v>
      </c>
      <c r="P32" s="7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x14ac:dyDescent="0.25">
      <c r="A33" s="6"/>
      <c r="B33" s="10" t="str">
        <f>IF(OR($F$3="",$F$4=""),"",Berekening!B32)</f>
        <v/>
      </c>
      <c r="C33" s="11" t="e">
        <f>Berekening!H32</f>
        <v>#VALUE!</v>
      </c>
      <c r="D33" s="7"/>
      <c r="E33" s="10" t="str">
        <f>IF(OR($F$3="",$F$4=""),"",Berekening!B72)</f>
        <v/>
      </c>
      <c r="F33" s="11" t="e">
        <f>Berekening!H72</f>
        <v>#VALUE!</v>
      </c>
      <c r="G33" s="7"/>
      <c r="H33" s="10" t="str">
        <f>IF(OR($F$3="",$F$4=""),"",Berekening!B112)</f>
        <v/>
      </c>
      <c r="I33" s="11" t="e">
        <f>Berekening!H112</f>
        <v>#VALUE!</v>
      </c>
      <c r="J33" s="7"/>
      <c r="K33" s="10" t="str">
        <f>IF(OR($F$3="",$F$4=""),"",Berekening!B152)</f>
        <v/>
      </c>
      <c r="L33" s="11" t="e">
        <f>Berekening!H152</f>
        <v>#VALUE!</v>
      </c>
      <c r="M33" s="7"/>
      <c r="N33" s="10" t="str">
        <f>IF(OR($F$3="",$F$4=""),"",Berekening!B192)</f>
        <v/>
      </c>
      <c r="O33" s="11" t="e">
        <f>Berekening!H192</f>
        <v>#VALUE!</v>
      </c>
      <c r="P33" s="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x14ac:dyDescent="0.25">
      <c r="A34" s="6"/>
      <c r="B34" s="10" t="str">
        <f>IF(OR($F$3="",$F$4=""),"",Berekening!B33)</f>
        <v/>
      </c>
      <c r="C34" s="11" t="e">
        <f>Berekening!H33</f>
        <v>#VALUE!</v>
      </c>
      <c r="D34" s="7"/>
      <c r="E34" s="10" t="str">
        <f>IF(OR($F$3="",$F$4=""),"",Berekening!B73)</f>
        <v/>
      </c>
      <c r="F34" s="11" t="e">
        <f>Berekening!H73</f>
        <v>#VALUE!</v>
      </c>
      <c r="G34" s="7"/>
      <c r="H34" s="10" t="str">
        <f>IF(OR($F$3="",$F$4=""),"",Berekening!B113)</f>
        <v/>
      </c>
      <c r="I34" s="11" t="e">
        <f>Berekening!H113</f>
        <v>#VALUE!</v>
      </c>
      <c r="J34" s="7"/>
      <c r="K34" s="10" t="str">
        <f>IF(OR($F$3="",$F$4=""),"",Berekening!B153)</f>
        <v/>
      </c>
      <c r="L34" s="11" t="e">
        <f>Berekening!H153</f>
        <v>#VALUE!</v>
      </c>
      <c r="M34" s="7"/>
      <c r="N34" s="10" t="str">
        <f>IF(OR($F$3="",$F$4=""),"",Berekening!B193)</f>
        <v/>
      </c>
      <c r="O34" s="11" t="e">
        <f>Berekening!H193</f>
        <v>#VALUE!</v>
      </c>
      <c r="P34" s="7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x14ac:dyDescent="0.25">
      <c r="A35" s="6"/>
      <c r="B35" s="10" t="str">
        <f>IF(OR($F$3="",$F$4=""),"",Berekening!B34)</f>
        <v/>
      </c>
      <c r="C35" s="11" t="e">
        <f>Berekening!H34</f>
        <v>#VALUE!</v>
      </c>
      <c r="D35" s="7"/>
      <c r="E35" s="10" t="str">
        <f>IF(OR($F$3="",$F$4=""),"",Berekening!B74)</f>
        <v/>
      </c>
      <c r="F35" s="11" t="e">
        <f>Berekening!H74</f>
        <v>#VALUE!</v>
      </c>
      <c r="G35" s="7"/>
      <c r="H35" s="10" t="str">
        <f>IF(OR($F$3="",$F$4=""),"",Berekening!B114)</f>
        <v/>
      </c>
      <c r="I35" s="11" t="e">
        <f>Berekening!H114</f>
        <v>#VALUE!</v>
      </c>
      <c r="J35" s="7"/>
      <c r="K35" s="10" t="str">
        <f>IF(OR($F$3="",$F$4=""),"",Berekening!B154)</f>
        <v/>
      </c>
      <c r="L35" s="11" t="e">
        <f>Berekening!H154</f>
        <v>#VALUE!</v>
      </c>
      <c r="M35" s="7"/>
      <c r="N35" s="10" t="str">
        <f>IF(OR($F$3="",$F$4=""),"",Berekening!B194)</f>
        <v/>
      </c>
      <c r="O35" s="11" t="e">
        <f>Berekening!H194</f>
        <v>#VALUE!</v>
      </c>
      <c r="P35" s="7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x14ac:dyDescent="0.25">
      <c r="A36" s="6"/>
      <c r="B36" s="10" t="str">
        <f>IF(OR($F$3="",$F$4=""),"",Berekening!B35)</f>
        <v/>
      </c>
      <c r="C36" s="11" t="e">
        <f>Berekening!H35</f>
        <v>#VALUE!</v>
      </c>
      <c r="D36" s="7"/>
      <c r="E36" s="10" t="str">
        <f>IF(OR($F$3="",$F$4=""),"",Berekening!B75)</f>
        <v/>
      </c>
      <c r="F36" s="11" t="e">
        <f>Berekening!H75</f>
        <v>#VALUE!</v>
      </c>
      <c r="G36" s="7"/>
      <c r="H36" s="10" t="str">
        <f>IF(OR($F$3="",$F$4=""),"",Berekening!B115)</f>
        <v/>
      </c>
      <c r="I36" s="11" t="e">
        <f>Berekening!H115</f>
        <v>#VALUE!</v>
      </c>
      <c r="J36" s="7"/>
      <c r="K36" s="10" t="str">
        <f>IF(OR($F$3="",$F$4=""),"",Berekening!B155)</f>
        <v/>
      </c>
      <c r="L36" s="11" t="e">
        <f>Berekening!H155</f>
        <v>#VALUE!</v>
      </c>
      <c r="M36" s="7"/>
      <c r="N36" s="10" t="str">
        <f>IF(OR($F$3="",$F$4=""),"",Berekening!B195)</f>
        <v/>
      </c>
      <c r="O36" s="11" t="e">
        <f>Berekening!H195</f>
        <v>#VALUE!</v>
      </c>
      <c r="P36" s="7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5">
      <c r="A37" s="6"/>
      <c r="B37" s="10" t="str">
        <f>IF(OR($F$3="",$F$4=""),"",Berekening!B36)</f>
        <v/>
      </c>
      <c r="C37" s="11" t="e">
        <f>Berekening!H36</f>
        <v>#VALUE!</v>
      </c>
      <c r="D37" s="7"/>
      <c r="E37" s="10" t="str">
        <f>IF(OR($F$3="",$F$4=""),"",Berekening!B76)</f>
        <v/>
      </c>
      <c r="F37" s="11" t="e">
        <f>Berekening!H76</f>
        <v>#VALUE!</v>
      </c>
      <c r="G37" s="7"/>
      <c r="H37" s="10" t="str">
        <f>IF(OR($F$3="",$F$4=""),"",Berekening!B116)</f>
        <v/>
      </c>
      <c r="I37" s="11" t="e">
        <f>Berekening!H116</f>
        <v>#VALUE!</v>
      </c>
      <c r="J37" s="7"/>
      <c r="K37" s="10" t="str">
        <f>IF(OR($F$3="",$F$4=""),"",Berekening!B156)</f>
        <v/>
      </c>
      <c r="L37" s="11" t="e">
        <f>Berekening!H156</f>
        <v>#VALUE!</v>
      </c>
      <c r="M37" s="7"/>
      <c r="N37" s="10" t="str">
        <f>IF(OR($F$3="",$F$4=""),"",Berekening!B196)</f>
        <v/>
      </c>
      <c r="O37" s="11" t="e">
        <f>Berekening!H196</f>
        <v>#VALUE!</v>
      </c>
      <c r="P37" s="7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1:48" x14ac:dyDescent="0.25">
      <c r="A38" s="6"/>
      <c r="B38" s="10" t="str">
        <f>IF(OR($F$3="",$F$4=""),"",Berekening!B37)</f>
        <v/>
      </c>
      <c r="C38" s="11" t="e">
        <f>Berekening!H37</f>
        <v>#VALUE!</v>
      </c>
      <c r="D38" s="7"/>
      <c r="E38" s="10" t="str">
        <f>IF(OR($F$3="",$F$4=""),"",Berekening!B77)</f>
        <v/>
      </c>
      <c r="F38" s="11" t="e">
        <f>Berekening!H77</f>
        <v>#VALUE!</v>
      </c>
      <c r="G38" s="7"/>
      <c r="H38" s="10" t="str">
        <f>IF(OR($F$3="",$F$4=""),"",Berekening!B117)</f>
        <v/>
      </c>
      <c r="I38" s="11" t="e">
        <f>Berekening!H117</f>
        <v>#VALUE!</v>
      </c>
      <c r="J38" s="7"/>
      <c r="K38" s="10" t="str">
        <f>IF(OR($F$3="",$F$4=""),"",Berekening!B157)</f>
        <v/>
      </c>
      <c r="L38" s="11" t="e">
        <f>Berekening!H157</f>
        <v>#VALUE!</v>
      </c>
      <c r="M38" s="7"/>
      <c r="N38" s="10" t="str">
        <f>IF(OR($F$3="",$F$4=""),"",Berekening!B197)</f>
        <v/>
      </c>
      <c r="O38" s="11" t="e">
        <f>Berekening!H197</f>
        <v>#VALUE!</v>
      </c>
      <c r="P38" s="7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1:48" x14ac:dyDescent="0.25">
      <c r="A39" s="6"/>
      <c r="B39" s="10" t="str">
        <f>IF(OR($F$3="",$F$4=""),"",Berekening!B38)</f>
        <v/>
      </c>
      <c r="C39" s="11" t="e">
        <f>Berekening!H38</f>
        <v>#VALUE!</v>
      </c>
      <c r="D39" s="7"/>
      <c r="E39" s="10" t="str">
        <f>IF(OR($F$3="",$F$4=""),"",Berekening!B78)</f>
        <v/>
      </c>
      <c r="F39" s="11" t="e">
        <f>Berekening!H78</f>
        <v>#VALUE!</v>
      </c>
      <c r="G39" s="7"/>
      <c r="H39" s="10" t="str">
        <f>IF(OR($F$3="",$F$4=""),"",Berekening!B118)</f>
        <v/>
      </c>
      <c r="I39" s="11" t="e">
        <f>Berekening!H118</f>
        <v>#VALUE!</v>
      </c>
      <c r="J39" s="7"/>
      <c r="K39" s="10" t="str">
        <f>IF(OR($F$3="",$F$4=""),"",Berekening!B158)</f>
        <v/>
      </c>
      <c r="L39" s="11" t="e">
        <f>Berekening!H158</f>
        <v>#VALUE!</v>
      </c>
      <c r="M39" s="7"/>
      <c r="N39" s="10" t="str">
        <f>IF(OR($F$3="",$F$4=""),"",Berekening!B198)</f>
        <v/>
      </c>
      <c r="O39" s="11" t="e">
        <f>Berekening!H198</f>
        <v>#VALUE!</v>
      </c>
      <c r="P39" s="7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1:48" x14ac:dyDescent="0.25">
      <c r="A40" s="6"/>
      <c r="B40" s="10" t="str">
        <f>IF(OR($F$3="",$F$4=""),"",Berekening!B39)</f>
        <v/>
      </c>
      <c r="C40" s="11" t="e">
        <f>Berekening!H39</f>
        <v>#VALUE!</v>
      </c>
      <c r="D40" s="7"/>
      <c r="E40" s="10" t="str">
        <f>IF(OR($F$3="",$F$4=""),"",Berekening!B79)</f>
        <v/>
      </c>
      <c r="F40" s="11" t="e">
        <f>Berekening!H79</f>
        <v>#VALUE!</v>
      </c>
      <c r="G40" s="7"/>
      <c r="H40" s="10" t="str">
        <f>IF(OR($F$3="",$F$4=""),"",Berekening!B119)</f>
        <v/>
      </c>
      <c r="I40" s="11" t="e">
        <f>Berekening!H119</f>
        <v>#VALUE!</v>
      </c>
      <c r="J40" s="7"/>
      <c r="K40" s="10" t="str">
        <f>IF(OR($F$3="",$F$4=""),"",Berekening!B159)</f>
        <v/>
      </c>
      <c r="L40" s="11" t="e">
        <f>Berekening!H159</f>
        <v>#VALUE!</v>
      </c>
      <c r="M40" s="7"/>
      <c r="N40" s="10" t="str">
        <f>IF(OR($F$3="",$F$4=""),"",Berekening!B199)</f>
        <v/>
      </c>
      <c r="O40" s="11" t="e">
        <f>Berekening!H199</f>
        <v>#VALUE!</v>
      </c>
      <c r="P40" s="7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1:48" x14ac:dyDescent="0.25">
      <c r="A41" s="6"/>
      <c r="B41" s="10" t="str">
        <f>IF(OR($F$3="",$F$4=""),"",Berekening!B40)</f>
        <v/>
      </c>
      <c r="C41" s="11" t="e">
        <f>Berekening!H40</f>
        <v>#VALUE!</v>
      </c>
      <c r="D41" s="7"/>
      <c r="E41" s="10" t="str">
        <f>IF(OR($F$3="",$F$4=""),"",Berekening!B80)</f>
        <v/>
      </c>
      <c r="F41" s="11" t="e">
        <f>Berekening!H80</f>
        <v>#VALUE!</v>
      </c>
      <c r="G41" s="7"/>
      <c r="H41" s="10" t="str">
        <f>IF(OR($F$3="",$F$4=""),"",Berekening!B120)</f>
        <v/>
      </c>
      <c r="I41" s="11" t="e">
        <f>Berekening!H120</f>
        <v>#VALUE!</v>
      </c>
      <c r="J41" s="7"/>
      <c r="K41" s="10" t="str">
        <f>IF(OR($F$3="",$F$4=""),"",Berekening!B160)</f>
        <v/>
      </c>
      <c r="L41" s="11" t="e">
        <f>Berekening!H160</f>
        <v>#VALUE!</v>
      </c>
      <c r="M41" s="7"/>
      <c r="N41" s="10" t="str">
        <f>IF(OR($F$3="",$F$4=""),"",Berekening!B200)</f>
        <v/>
      </c>
      <c r="O41" s="11" t="e">
        <f>Berekening!H200</f>
        <v>#VALUE!</v>
      </c>
      <c r="P41" s="7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1:48" x14ac:dyDescent="0.25">
      <c r="A42" s="6"/>
      <c r="B42" s="10" t="str">
        <f>IF(OR($F$3="",$F$4=""),"",Berekening!B41)</f>
        <v/>
      </c>
      <c r="C42" s="11" t="e">
        <f>Berekening!H41</f>
        <v>#VALUE!</v>
      </c>
      <c r="D42" s="7"/>
      <c r="E42" s="10" t="str">
        <f>IF(OR($F$3="",$F$4=""),"",Berekening!B81)</f>
        <v/>
      </c>
      <c r="F42" s="11" t="e">
        <f>Berekening!H81</f>
        <v>#VALUE!</v>
      </c>
      <c r="G42" s="7"/>
      <c r="H42" s="10" t="str">
        <f>IF(OR($F$3="",$F$4=""),"",Berekening!B121)</f>
        <v/>
      </c>
      <c r="I42" s="11" t="e">
        <f>Berekening!H121</f>
        <v>#VALUE!</v>
      </c>
      <c r="J42" s="7"/>
      <c r="K42" s="10" t="str">
        <f>IF(OR($F$3="",$F$4=""),"",Berekening!B161)</f>
        <v/>
      </c>
      <c r="L42" s="11" t="e">
        <f>Berekening!H161</f>
        <v>#VALUE!</v>
      </c>
      <c r="M42" s="7"/>
      <c r="N42" s="10" t="str">
        <f>IF(OR($F$3="",$F$4=""),"",Berekening!B201)</f>
        <v/>
      </c>
      <c r="O42" s="11" t="e">
        <f>Berekening!H201</f>
        <v>#VALUE!</v>
      </c>
      <c r="P42" s="7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1:48" x14ac:dyDescent="0.25">
      <c r="A43" s="6"/>
      <c r="B43" s="10" t="str">
        <f>IF(OR($F$3="",$F$4=""),"",Berekening!B42)</f>
        <v/>
      </c>
      <c r="C43" s="11" t="e">
        <f>Berekening!H42</f>
        <v>#VALUE!</v>
      </c>
      <c r="D43" s="7"/>
      <c r="E43" s="10" t="str">
        <f>IF(OR($F$3="",$F$4=""),"",Berekening!B82)</f>
        <v/>
      </c>
      <c r="F43" s="11" t="e">
        <f>Berekening!H82</f>
        <v>#VALUE!</v>
      </c>
      <c r="G43" s="7"/>
      <c r="H43" s="10" t="str">
        <f>IF(OR($F$3="",$F$4=""),"",Berekening!B122)</f>
        <v/>
      </c>
      <c r="I43" s="11" t="e">
        <f>Berekening!H122</f>
        <v>#VALUE!</v>
      </c>
      <c r="J43" s="7"/>
      <c r="K43" s="10" t="str">
        <f>IF(OR($F$3="",$F$4=""),"",Berekening!B162)</f>
        <v/>
      </c>
      <c r="L43" s="11" t="e">
        <f>Berekening!H162</f>
        <v>#VALUE!</v>
      </c>
      <c r="M43" s="7"/>
      <c r="N43" s="10" t="str">
        <f>IF(OR($F$3="",$F$4=""),"",Berekening!B202)</f>
        <v/>
      </c>
      <c r="O43" s="11" t="e">
        <f>Berekening!H202</f>
        <v>#VALUE!</v>
      </c>
      <c r="P43" s="7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spans="1:48" x14ac:dyDescent="0.25">
      <c r="A44" s="6"/>
      <c r="B44" s="10" t="str">
        <f>IF(OR($F$3="",$F$4=""),"",Berekening!B43)</f>
        <v/>
      </c>
      <c r="C44" s="11" t="e">
        <f>Berekening!H43</f>
        <v>#VALUE!</v>
      </c>
      <c r="D44" s="7"/>
      <c r="E44" s="10" t="str">
        <f>IF(OR($F$3="",$F$4=""),"",Berekening!B83)</f>
        <v/>
      </c>
      <c r="F44" s="11" t="e">
        <f>Berekening!H83</f>
        <v>#VALUE!</v>
      </c>
      <c r="G44" s="7"/>
      <c r="H44" s="10" t="str">
        <f>IF(OR($F$3="",$F$4=""),"",Berekening!B123)</f>
        <v/>
      </c>
      <c r="I44" s="11" t="e">
        <f>Berekening!H123</f>
        <v>#VALUE!</v>
      </c>
      <c r="J44" s="7"/>
      <c r="K44" s="10" t="str">
        <f>IF(OR($F$3="",$F$4=""),"",Berekening!B163)</f>
        <v/>
      </c>
      <c r="L44" s="11" t="e">
        <f>Berekening!H163</f>
        <v>#VALUE!</v>
      </c>
      <c r="M44" s="7"/>
      <c r="N44" s="10" t="str">
        <f>IF(OR($F$3="",$F$4=""),"",Berekening!B203)</f>
        <v/>
      </c>
      <c r="O44" s="11" t="e">
        <f>Berekening!H203</f>
        <v>#VALUE!</v>
      </c>
      <c r="P44" s="7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1:48" x14ac:dyDescent="0.25">
      <c r="A45" s="6"/>
      <c r="B45" s="10" t="str">
        <f>IF(OR($F$3="",$F$4=""),"",Berekening!B44)</f>
        <v/>
      </c>
      <c r="C45" s="11" t="e">
        <f>Berekening!H44</f>
        <v>#VALUE!</v>
      </c>
      <c r="D45" s="7"/>
      <c r="E45" s="10" t="str">
        <f>IF(OR($F$3="",$F$4=""),"",Berekening!B84)</f>
        <v/>
      </c>
      <c r="F45" s="11" t="e">
        <f>Berekening!H84</f>
        <v>#VALUE!</v>
      </c>
      <c r="G45" s="7"/>
      <c r="H45" s="10" t="str">
        <f>IF(OR($F$3="",$F$4=""),"",Berekening!B124)</f>
        <v/>
      </c>
      <c r="I45" s="11" t="e">
        <f>Berekening!H124</f>
        <v>#VALUE!</v>
      </c>
      <c r="J45" s="7"/>
      <c r="K45" s="10" t="str">
        <f>IF(OR($F$3="",$F$4=""),"",Berekening!B164)</f>
        <v/>
      </c>
      <c r="L45" s="11" t="e">
        <f>Berekening!H164</f>
        <v>#VALUE!</v>
      </c>
      <c r="M45" s="7"/>
      <c r="N45" s="10" t="str">
        <f>IF(OR($F$3="",$F$4=""),"",Berekening!B204)</f>
        <v/>
      </c>
      <c r="O45" s="11" t="e">
        <f>Berekening!H204</f>
        <v>#VALUE!</v>
      </c>
      <c r="P45" s="7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1:48" x14ac:dyDescent="0.25">
      <c r="A46" s="6"/>
      <c r="B46" s="10" t="str">
        <f>IF(OR($F$3="",$F$4=""),"",Berekening!B45)</f>
        <v/>
      </c>
      <c r="C46" s="11" t="e">
        <f>Berekening!H45</f>
        <v>#VALUE!</v>
      </c>
      <c r="D46" s="7"/>
      <c r="E46" s="10" t="str">
        <f>IF(OR($F$3="",$F$4=""),"",Berekening!B85)</f>
        <v/>
      </c>
      <c r="F46" s="11" t="e">
        <f>Berekening!H85</f>
        <v>#VALUE!</v>
      </c>
      <c r="G46" s="7"/>
      <c r="H46" s="10" t="str">
        <f>IF(OR($F$3="",$F$4=""),"",Berekening!B125)</f>
        <v/>
      </c>
      <c r="I46" s="11" t="e">
        <f>Berekening!H125</f>
        <v>#VALUE!</v>
      </c>
      <c r="J46" s="7"/>
      <c r="K46" s="10" t="str">
        <f>IF(OR($F$3="",$F$4=""),"",Berekening!B165)</f>
        <v/>
      </c>
      <c r="L46" s="11" t="e">
        <f>Berekening!H165</f>
        <v>#VALUE!</v>
      </c>
      <c r="M46" s="7"/>
      <c r="N46" s="10" t="str">
        <f>IF(OR($F$3="",$F$4=""),"",Berekening!B205)</f>
        <v/>
      </c>
      <c r="O46" s="11" t="e">
        <f>Berekening!H205</f>
        <v>#VALUE!</v>
      </c>
      <c r="P46" s="7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1:48" x14ac:dyDescent="0.25">
      <c r="A47" s="6"/>
      <c r="B47" s="10" t="str">
        <f>IF(OR($F$3="",$F$4=""),"",Berekening!B46)</f>
        <v/>
      </c>
      <c r="C47" s="11" t="e">
        <f>Berekening!H46</f>
        <v>#VALUE!</v>
      </c>
      <c r="D47" s="7"/>
      <c r="E47" s="10" t="str">
        <f>IF(OR($F$3="",$F$4=""),"",Berekening!B86)</f>
        <v/>
      </c>
      <c r="F47" s="11" t="e">
        <f>Berekening!H86</f>
        <v>#VALUE!</v>
      </c>
      <c r="G47" s="7"/>
      <c r="H47" s="10" t="str">
        <f>IF(OR($F$3="",$F$4=""),"",Berekening!B126)</f>
        <v/>
      </c>
      <c r="I47" s="11" t="e">
        <f>Berekening!H126</f>
        <v>#VALUE!</v>
      </c>
      <c r="J47" s="7"/>
      <c r="K47" s="10" t="str">
        <f>IF(OR($F$3="",$F$4=""),"",Berekening!B166)</f>
        <v/>
      </c>
      <c r="L47" s="11" t="e">
        <f>Berekening!H166</f>
        <v>#VALUE!</v>
      </c>
      <c r="M47" s="7"/>
      <c r="N47" s="10" t="str">
        <f>IF(OR($F$3="",$F$4=""),"",Berekening!B206)</f>
        <v/>
      </c>
      <c r="O47" s="11" t="e">
        <f>Berekening!H206</f>
        <v>#VALUE!</v>
      </c>
      <c r="P47" s="7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48" x14ac:dyDescent="0.2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2:16" hidden="1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</sheetData>
  <conditionalFormatting sqref="B6:B7 E6:E7 H6:H7 K6:K7 N6:N7">
    <cfRule type="expression" dxfId="24" priority="2" stopIfTrue="1">
      <formula>B8=""</formula>
    </cfRule>
  </conditionalFormatting>
  <conditionalFormatting sqref="C6:C7 F6:F7 I6:I7 L6:L7 O6:O7">
    <cfRule type="expression" dxfId="23" priority="3" stopIfTrue="1">
      <formula>B8=""</formula>
    </cfRule>
  </conditionalFormatting>
  <conditionalFormatting sqref="C8:C47 F8:F47 I8:I47 L8:L47 O8:O47">
    <cfRule type="expression" dxfId="22" priority="1" stopIfTrue="1">
      <formula>B8=""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5C0E-6146-475D-85FE-BFD6C6D724F4}">
  <sheetPr codeName="Blad1">
    <tabColor rgb="FFFF0000"/>
  </sheetPr>
  <dimension ref="B2:H206"/>
  <sheetViews>
    <sheetView showGridLines="0" workbookViewId="0">
      <selection activeCell="B7" sqref="B7:H7"/>
    </sheetView>
  </sheetViews>
  <sheetFormatPr defaultColWidth="9.08984375" defaultRowHeight="12.5" x14ac:dyDescent="0.25"/>
  <cols>
    <col min="1" max="1" width="2.54296875" style="4" customWidth="1"/>
    <col min="2" max="2" width="13.1796875" style="3" bestFit="1" customWidth="1"/>
    <col min="3" max="3" width="13.6328125" style="3" bestFit="1" customWidth="1"/>
    <col min="4" max="4" width="9.54296875" style="3" bestFit="1" customWidth="1"/>
    <col min="5" max="5" width="14.08984375" style="3" bestFit="1" customWidth="1"/>
    <col min="6" max="6" width="10.36328125" style="3" bestFit="1" customWidth="1"/>
    <col min="7" max="7" width="13.36328125" style="3" bestFit="1" customWidth="1"/>
    <col min="8" max="8" width="41" style="3" bestFit="1" customWidth="1"/>
    <col min="9" max="9" width="2.54296875" style="4" customWidth="1"/>
    <col min="10" max="256" width="9.08984375" style="4"/>
    <col min="257" max="257" width="2.54296875" style="4" customWidth="1"/>
    <col min="258" max="264" width="10.54296875" style="4" customWidth="1"/>
    <col min="265" max="265" width="2.54296875" style="4" customWidth="1"/>
    <col min="266" max="512" width="9.08984375" style="4"/>
    <col min="513" max="513" width="2.54296875" style="4" customWidth="1"/>
    <col min="514" max="520" width="10.54296875" style="4" customWidth="1"/>
    <col min="521" max="521" width="2.54296875" style="4" customWidth="1"/>
    <col min="522" max="768" width="9.08984375" style="4"/>
    <col min="769" max="769" width="2.54296875" style="4" customWidth="1"/>
    <col min="770" max="776" width="10.54296875" style="4" customWidth="1"/>
    <col min="777" max="777" width="2.54296875" style="4" customWidth="1"/>
    <col min="778" max="1024" width="9.08984375" style="4"/>
    <col min="1025" max="1025" width="2.54296875" style="4" customWidth="1"/>
    <col min="1026" max="1032" width="10.54296875" style="4" customWidth="1"/>
    <col min="1033" max="1033" width="2.54296875" style="4" customWidth="1"/>
    <col min="1034" max="1280" width="9.08984375" style="4"/>
    <col min="1281" max="1281" width="2.54296875" style="4" customWidth="1"/>
    <col min="1282" max="1288" width="10.54296875" style="4" customWidth="1"/>
    <col min="1289" max="1289" width="2.54296875" style="4" customWidth="1"/>
    <col min="1290" max="1536" width="9.08984375" style="4"/>
    <col min="1537" max="1537" width="2.54296875" style="4" customWidth="1"/>
    <col min="1538" max="1544" width="10.54296875" style="4" customWidth="1"/>
    <col min="1545" max="1545" width="2.54296875" style="4" customWidth="1"/>
    <col min="1546" max="1792" width="9.08984375" style="4"/>
    <col min="1793" max="1793" width="2.54296875" style="4" customWidth="1"/>
    <col min="1794" max="1800" width="10.54296875" style="4" customWidth="1"/>
    <col min="1801" max="1801" width="2.54296875" style="4" customWidth="1"/>
    <col min="1802" max="2048" width="9.08984375" style="4"/>
    <col min="2049" max="2049" width="2.54296875" style="4" customWidth="1"/>
    <col min="2050" max="2056" width="10.54296875" style="4" customWidth="1"/>
    <col min="2057" max="2057" width="2.54296875" style="4" customWidth="1"/>
    <col min="2058" max="2304" width="9.08984375" style="4"/>
    <col min="2305" max="2305" width="2.54296875" style="4" customWidth="1"/>
    <col min="2306" max="2312" width="10.54296875" style="4" customWidth="1"/>
    <col min="2313" max="2313" width="2.54296875" style="4" customWidth="1"/>
    <col min="2314" max="2560" width="9.08984375" style="4"/>
    <col min="2561" max="2561" width="2.54296875" style="4" customWidth="1"/>
    <col min="2562" max="2568" width="10.54296875" style="4" customWidth="1"/>
    <col min="2569" max="2569" width="2.54296875" style="4" customWidth="1"/>
    <col min="2570" max="2816" width="9.08984375" style="4"/>
    <col min="2817" max="2817" width="2.54296875" style="4" customWidth="1"/>
    <col min="2818" max="2824" width="10.54296875" style="4" customWidth="1"/>
    <col min="2825" max="2825" width="2.54296875" style="4" customWidth="1"/>
    <col min="2826" max="3072" width="9.08984375" style="4"/>
    <col min="3073" max="3073" width="2.54296875" style="4" customWidth="1"/>
    <col min="3074" max="3080" width="10.54296875" style="4" customWidth="1"/>
    <col min="3081" max="3081" width="2.54296875" style="4" customWidth="1"/>
    <col min="3082" max="3328" width="9.08984375" style="4"/>
    <col min="3329" max="3329" width="2.54296875" style="4" customWidth="1"/>
    <col min="3330" max="3336" width="10.54296875" style="4" customWidth="1"/>
    <col min="3337" max="3337" width="2.54296875" style="4" customWidth="1"/>
    <col min="3338" max="3584" width="9.08984375" style="4"/>
    <col min="3585" max="3585" width="2.54296875" style="4" customWidth="1"/>
    <col min="3586" max="3592" width="10.54296875" style="4" customWidth="1"/>
    <col min="3593" max="3593" width="2.54296875" style="4" customWidth="1"/>
    <col min="3594" max="3840" width="9.08984375" style="4"/>
    <col min="3841" max="3841" width="2.54296875" style="4" customWidth="1"/>
    <col min="3842" max="3848" width="10.54296875" style="4" customWidth="1"/>
    <col min="3849" max="3849" width="2.54296875" style="4" customWidth="1"/>
    <col min="3850" max="4096" width="9.08984375" style="4"/>
    <col min="4097" max="4097" width="2.54296875" style="4" customWidth="1"/>
    <col min="4098" max="4104" width="10.54296875" style="4" customWidth="1"/>
    <col min="4105" max="4105" width="2.54296875" style="4" customWidth="1"/>
    <col min="4106" max="4352" width="9.08984375" style="4"/>
    <col min="4353" max="4353" width="2.54296875" style="4" customWidth="1"/>
    <col min="4354" max="4360" width="10.54296875" style="4" customWidth="1"/>
    <col min="4361" max="4361" width="2.54296875" style="4" customWidth="1"/>
    <col min="4362" max="4608" width="9.08984375" style="4"/>
    <col min="4609" max="4609" width="2.54296875" style="4" customWidth="1"/>
    <col min="4610" max="4616" width="10.54296875" style="4" customWidth="1"/>
    <col min="4617" max="4617" width="2.54296875" style="4" customWidth="1"/>
    <col min="4618" max="4864" width="9.08984375" style="4"/>
    <col min="4865" max="4865" width="2.54296875" style="4" customWidth="1"/>
    <col min="4866" max="4872" width="10.54296875" style="4" customWidth="1"/>
    <col min="4873" max="4873" width="2.54296875" style="4" customWidth="1"/>
    <col min="4874" max="5120" width="9.08984375" style="4"/>
    <col min="5121" max="5121" width="2.54296875" style="4" customWidth="1"/>
    <col min="5122" max="5128" width="10.54296875" style="4" customWidth="1"/>
    <col min="5129" max="5129" width="2.54296875" style="4" customWidth="1"/>
    <col min="5130" max="5376" width="9.08984375" style="4"/>
    <col min="5377" max="5377" width="2.54296875" style="4" customWidth="1"/>
    <col min="5378" max="5384" width="10.54296875" style="4" customWidth="1"/>
    <col min="5385" max="5385" width="2.54296875" style="4" customWidth="1"/>
    <col min="5386" max="5632" width="9.08984375" style="4"/>
    <col min="5633" max="5633" width="2.54296875" style="4" customWidth="1"/>
    <col min="5634" max="5640" width="10.54296875" style="4" customWidth="1"/>
    <col min="5641" max="5641" width="2.54296875" style="4" customWidth="1"/>
    <col min="5642" max="5888" width="9.08984375" style="4"/>
    <col min="5889" max="5889" width="2.54296875" style="4" customWidth="1"/>
    <col min="5890" max="5896" width="10.54296875" style="4" customWidth="1"/>
    <col min="5897" max="5897" width="2.54296875" style="4" customWidth="1"/>
    <col min="5898" max="6144" width="9.08984375" style="4"/>
    <col min="6145" max="6145" width="2.54296875" style="4" customWidth="1"/>
    <col min="6146" max="6152" width="10.54296875" style="4" customWidth="1"/>
    <col min="6153" max="6153" width="2.54296875" style="4" customWidth="1"/>
    <col min="6154" max="6400" width="9.08984375" style="4"/>
    <col min="6401" max="6401" width="2.54296875" style="4" customWidth="1"/>
    <col min="6402" max="6408" width="10.54296875" style="4" customWidth="1"/>
    <col min="6409" max="6409" width="2.54296875" style="4" customWidth="1"/>
    <col min="6410" max="6656" width="9.08984375" style="4"/>
    <col min="6657" max="6657" width="2.54296875" style="4" customWidth="1"/>
    <col min="6658" max="6664" width="10.54296875" style="4" customWidth="1"/>
    <col min="6665" max="6665" width="2.54296875" style="4" customWidth="1"/>
    <col min="6666" max="6912" width="9.08984375" style="4"/>
    <col min="6913" max="6913" width="2.54296875" style="4" customWidth="1"/>
    <col min="6914" max="6920" width="10.54296875" style="4" customWidth="1"/>
    <col min="6921" max="6921" width="2.54296875" style="4" customWidth="1"/>
    <col min="6922" max="7168" width="9.08984375" style="4"/>
    <col min="7169" max="7169" width="2.54296875" style="4" customWidth="1"/>
    <col min="7170" max="7176" width="10.54296875" style="4" customWidth="1"/>
    <col min="7177" max="7177" width="2.54296875" style="4" customWidth="1"/>
    <col min="7178" max="7424" width="9.08984375" style="4"/>
    <col min="7425" max="7425" width="2.54296875" style="4" customWidth="1"/>
    <col min="7426" max="7432" width="10.54296875" style="4" customWidth="1"/>
    <col min="7433" max="7433" width="2.54296875" style="4" customWidth="1"/>
    <col min="7434" max="7680" width="9.08984375" style="4"/>
    <col min="7681" max="7681" width="2.54296875" style="4" customWidth="1"/>
    <col min="7682" max="7688" width="10.54296875" style="4" customWidth="1"/>
    <col min="7689" max="7689" width="2.54296875" style="4" customWidth="1"/>
    <col min="7690" max="7936" width="9.08984375" style="4"/>
    <col min="7937" max="7937" width="2.54296875" style="4" customWidth="1"/>
    <col min="7938" max="7944" width="10.54296875" style="4" customWidth="1"/>
    <col min="7945" max="7945" width="2.54296875" style="4" customWidth="1"/>
    <col min="7946" max="8192" width="9.08984375" style="4"/>
    <col min="8193" max="8193" width="2.54296875" style="4" customWidth="1"/>
    <col min="8194" max="8200" width="10.54296875" style="4" customWidth="1"/>
    <col min="8201" max="8201" width="2.54296875" style="4" customWidth="1"/>
    <col min="8202" max="8448" width="9.08984375" style="4"/>
    <col min="8449" max="8449" width="2.54296875" style="4" customWidth="1"/>
    <col min="8450" max="8456" width="10.54296875" style="4" customWidth="1"/>
    <col min="8457" max="8457" width="2.54296875" style="4" customWidth="1"/>
    <col min="8458" max="8704" width="9.08984375" style="4"/>
    <col min="8705" max="8705" width="2.54296875" style="4" customWidth="1"/>
    <col min="8706" max="8712" width="10.54296875" style="4" customWidth="1"/>
    <col min="8713" max="8713" width="2.54296875" style="4" customWidth="1"/>
    <col min="8714" max="8960" width="9.08984375" style="4"/>
    <col min="8961" max="8961" width="2.54296875" style="4" customWidth="1"/>
    <col min="8962" max="8968" width="10.54296875" style="4" customWidth="1"/>
    <col min="8969" max="8969" width="2.54296875" style="4" customWidth="1"/>
    <col min="8970" max="9216" width="9.08984375" style="4"/>
    <col min="9217" max="9217" width="2.54296875" style="4" customWidth="1"/>
    <col min="9218" max="9224" width="10.54296875" style="4" customWidth="1"/>
    <col min="9225" max="9225" width="2.54296875" style="4" customWidth="1"/>
    <col min="9226" max="9472" width="9.08984375" style="4"/>
    <col min="9473" max="9473" width="2.54296875" style="4" customWidth="1"/>
    <col min="9474" max="9480" width="10.54296875" style="4" customWidth="1"/>
    <col min="9481" max="9481" width="2.54296875" style="4" customWidth="1"/>
    <col min="9482" max="9728" width="9.08984375" style="4"/>
    <col min="9729" max="9729" width="2.54296875" style="4" customWidth="1"/>
    <col min="9730" max="9736" width="10.54296875" style="4" customWidth="1"/>
    <col min="9737" max="9737" width="2.54296875" style="4" customWidth="1"/>
    <col min="9738" max="9984" width="9.08984375" style="4"/>
    <col min="9985" max="9985" width="2.54296875" style="4" customWidth="1"/>
    <col min="9986" max="9992" width="10.54296875" style="4" customWidth="1"/>
    <col min="9993" max="9993" width="2.54296875" style="4" customWidth="1"/>
    <col min="9994" max="10240" width="9.08984375" style="4"/>
    <col min="10241" max="10241" width="2.54296875" style="4" customWidth="1"/>
    <col min="10242" max="10248" width="10.54296875" style="4" customWidth="1"/>
    <col min="10249" max="10249" width="2.54296875" style="4" customWidth="1"/>
    <col min="10250" max="10496" width="9.08984375" style="4"/>
    <col min="10497" max="10497" width="2.54296875" style="4" customWidth="1"/>
    <col min="10498" max="10504" width="10.54296875" style="4" customWidth="1"/>
    <col min="10505" max="10505" width="2.54296875" style="4" customWidth="1"/>
    <col min="10506" max="10752" width="9.08984375" style="4"/>
    <col min="10753" max="10753" width="2.54296875" style="4" customWidth="1"/>
    <col min="10754" max="10760" width="10.54296875" style="4" customWidth="1"/>
    <col min="10761" max="10761" width="2.54296875" style="4" customWidth="1"/>
    <col min="10762" max="11008" width="9.08984375" style="4"/>
    <col min="11009" max="11009" width="2.54296875" style="4" customWidth="1"/>
    <col min="11010" max="11016" width="10.54296875" style="4" customWidth="1"/>
    <col min="11017" max="11017" width="2.54296875" style="4" customWidth="1"/>
    <col min="11018" max="11264" width="9.08984375" style="4"/>
    <col min="11265" max="11265" width="2.54296875" style="4" customWidth="1"/>
    <col min="11266" max="11272" width="10.54296875" style="4" customWidth="1"/>
    <col min="11273" max="11273" width="2.54296875" style="4" customWidth="1"/>
    <col min="11274" max="11520" width="9.08984375" style="4"/>
    <col min="11521" max="11521" width="2.54296875" style="4" customWidth="1"/>
    <col min="11522" max="11528" width="10.54296875" style="4" customWidth="1"/>
    <col min="11529" max="11529" width="2.54296875" style="4" customWidth="1"/>
    <col min="11530" max="11776" width="9.08984375" style="4"/>
    <col min="11777" max="11777" width="2.54296875" style="4" customWidth="1"/>
    <col min="11778" max="11784" width="10.54296875" style="4" customWidth="1"/>
    <col min="11785" max="11785" width="2.54296875" style="4" customWidth="1"/>
    <col min="11786" max="12032" width="9.08984375" style="4"/>
    <col min="12033" max="12033" width="2.54296875" style="4" customWidth="1"/>
    <col min="12034" max="12040" width="10.54296875" style="4" customWidth="1"/>
    <col min="12041" max="12041" width="2.54296875" style="4" customWidth="1"/>
    <col min="12042" max="12288" width="9.08984375" style="4"/>
    <col min="12289" max="12289" width="2.54296875" style="4" customWidth="1"/>
    <col min="12290" max="12296" width="10.54296875" style="4" customWidth="1"/>
    <col min="12297" max="12297" width="2.54296875" style="4" customWidth="1"/>
    <col min="12298" max="12544" width="9.08984375" style="4"/>
    <col min="12545" max="12545" width="2.54296875" style="4" customWidth="1"/>
    <col min="12546" max="12552" width="10.54296875" style="4" customWidth="1"/>
    <col min="12553" max="12553" width="2.54296875" style="4" customWidth="1"/>
    <col min="12554" max="12800" width="9.08984375" style="4"/>
    <col min="12801" max="12801" width="2.54296875" style="4" customWidth="1"/>
    <col min="12802" max="12808" width="10.54296875" style="4" customWidth="1"/>
    <col min="12809" max="12809" width="2.54296875" style="4" customWidth="1"/>
    <col min="12810" max="13056" width="9.08984375" style="4"/>
    <col min="13057" max="13057" width="2.54296875" style="4" customWidth="1"/>
    <col min="13058" max="13064" width="10.54296875" style="4" customWidth="1"/>
    <col min="13065" max="13065" width="2.54296875" style="4" customWidth="1"/>
    <col min="13066" max="13312" width="9.08984375" style="4"/>
    <col min="13313" max="13313" width="2.54296875" style="4" customWidth="1"/>
    <col min="13314" max="13320" width="10.54296875" style="4" customWidth="1"/>
    <col min="13321" max="13321" width="2.54296875" style="4" customWidth="1"/>
    <col min="13322" max="13568" width="9.08984375" style="4"/>
    <col min="13569" max="13569" width="2.54296875" style="4" customWidth="1"/>
    <col min="13570" max="13576" width="10.54296875" style="4" customWidth="1"/>
    <col min="13577" max="13577" width="2.54296875" style="4" customWidth="1"/>
    <col min="13578" max="13824" width="9.08984375" style="4"/>
    <col min="13825" max="13825" width="2.54296875" style="4" customWidth="1"/>
    <col min="13826" max="13832" width="10.54296875" style="4" customWidth="1"/>
    <col min="13833" max="13833" width="2.54296875" style="4" customWidth="1"/>
    <col min="13834" max="14080" width="9.08984375" style="4"/>
    <col min="14081" max="14081" width="2.54296875" style="4" customWidth="1"/>
    <col min="14082" max="14088" width="10.54296875" style="4" customWidth="1"/>
    <col min="14089" max="14089" width="2.54296875" style="4" customWidth="1"/>
    <col min="14090" max="14336" width="9.08984375" style="4"/>
    <col min="14337" max="14337" width="2.54296875" style="4" customWidth="1"/>
    <col min="14338" max="14344" width="10.54296875" style="4" customWidth="1"/>
    <col min="14345" max="14345" width="2.54296875" style="4" customWidth="1"/>
    <col min="14346" max="14592" width="9.08984375" style="4"/>
    <col min="14593" max="14593" width="2.54296875" style="4" customWidth="1"/>
    <col min="14594" max="14600" width="10.54296875" style="4" customWidth="1"/>
    <col min="14601" max="14601" width="2.54296875" style="4" customWidth="1"/>
    <col min="14602" max="14848" width="9.08984375" style="4"/>
    <col min="14849" max="14849" width="2.54296875" style="4" customWidth="1"/>
    <col min="14850" max="14856" width="10.54296875" style="4" customWidth="1"/>
    <col min="14857" max="14857" width="2.54296875" style="4" customWidth="1"/>
    <col min="14858" max="15104" width="9.08984375" style="4"/>
    <col min="15105" max="15105" width="2.54296875" style="4" customWidth="1"/>
    <col min="15106" max="15112" width="10.54296875" style="4" customWidth="1"/>
    <col min="15113" max="15113" width="2.54296875" style="4" customWidth="1"/>
    <col min="15114" max="15360" width="9.08984375" style="4"/>
    <col min="15361" max="15361" width="2.54296875" style="4" customWidth="1"/>
    <col min="15362" max="15368" width="10.54296875" style="4" customWidth="1"/>
    <col min="15369" max="15369" width="2.54296875" style="4" customWidth="1"/>
    <col min="15370" max="15616" width="9.08984375" style="4"/>
    <col min="15617" max="15617" width="2.54296875" style="4" customWidth="1"/>
    <col min="15618" max="15624" width="10.54296875" style="4" customWidth="1"/>
    <col min="15625" max="15625" width="2.54296875" style="4" customWidth="1"/>
    <col min="15626" max="15872" width="9.08984375" style="4"/>
    <col min="15873" max="15873" width="2.54296875" style="4" customWidth="1"/>
    <col min="15874" max="15880" width="10.54296875" style="4" customWidth="1"/>
    <col min="15881" max="15881" width="2.54296875" style="4" customWidth="1"/>
    <col min="15882" max="16128" width="9.08984375" style="4"/>
    <col min="16129" max="16129" width="2.54296875" style="4" customWidth="1"/>
    <col min="16130" max="16136" width="10.54296875" style="4" customWidth="1"/>
    <col min="16137" max="16137" width="2.54296875" style="4" customWidth="1"/>
    <col min="16138" max="16384" width="9.08984375" style="4"/>
  </cols>
  <sheetData>
    <row r="2" spans="2:8" ht="13" x14ac:dyDescent="0.3">
      <c r="B2" s="1" t="s">
        <v>25</v>
      </c>
      <c r="C2" s="2" t="str">
        <f>SchaallengteDefinitiefGemaakt</f>
        <v/>
      </c>
    </row>
    <row r="3" spans="2:8" ht="13" x14ac:dyDescent="0.3">
      <c r="B3" s="1" t="s">
        <v>26</v>
      </c>
      <c r="C3" s="2" t="str">
        <f>N_termDefinitiefGemaakt</f>
        <v/>
      </c>
    </row>
    <row r="6" spans="2:8" ht="13.25" x14ac:dyDescent="0.25">
      <c r="B6" s="3" t="s">
        <v>22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23</v>
      </c>
    </row>
    <row r="7" spans="2:8" ht="13.25" x14ac:dyDescent="0.25">
      <c r="B7" s="3">
        <v>0</v>
      </c>
      <c r="C7" s="5" t="e">
        <f>9*(B7/lengte)+Nterm</f>
        <v>#VALUE!</v>
      </c>
      <c r="D7" s="5" t="e">
        <f>1+B7*(9/lengte)*2</f>
        <v>#VALUE!</v>
      </c>
      <c r="E7" s="5" t="e">
        <f>10-(lengte-B7)*(9/lengte)*0.5</f>
        <v>#VALUE!</v>
      </c>
      <c r="F7" s="5" t="e">
        <f>1+B7*(9/lengte)*0.5</f>
        <v>#VALUE!</v>
      </c>
      <c r="G7" s="5" t="e">
        <f>10-(lengte-B7)*(9/lengte)*2</f>
        <v>#VALUE!</v>
      </c>
      <c r="H7" s="5" t="e">
        <f t="shared" ref="H7:H70" si="0">IF(B7="","",(IF(Nterm&gt;1,MIN(C7:E7),IF(Nterm&lt;1,MAX(C7,F7,G7),C7))))</f>
        <v>#VALUE!</v>
      </c>
    </row>
    <row r="8" spans="2:8" ht="13.25" x14ac:dyDescent="0.25">
      <c r="B8" s="3">
        <f>IF(B7&lt;lengte,B7+1,"")</f>
        <v>1</v>
      </c>
      <c r="C8" s="5" t="e">
        <f t="shared" ref="C8:C71" si="1">9*(B8/lengte)+Nterm</f>
        <v>#VALUE!</v>
      </c>
      <c r="D8" s="5" t="e">
        <f t="shared" ref="D8:D17" si="2">1+B8*(9/lengte)*2</f>
        <v>#VALUE!</v>
      </c>
      <c r="E8" s="5" t="e">
        <f t="shared" ref="E8:E17" si="3">10-(lengte-B8)*(9/lengte)*0.5</f>
        <v>#VALUE!</v>
      </c>
      <c r="F8" s="5" t="e">
        <f t="shared" ref="F8:F17" si="4">1+B8*(9/lengte)*0.5</f>
        <v>#VALUE!</v>
      </c>
      <c r="G8" s="5" t="e">
        <f t="shared" ref="G8:G17" si="5">10-(lengte-B8)*(9/lengte)*2</f>
        <v>#VALUE!</v>
      </c>
      <c r="H8" s="5" t="e">
        <f t="shared" si="0"/>
        <v>#VALUE!</v>
      </c>
    </row>
    <row r="9" spans="2:8" ht="13.25" x14ac:dyDescent="0.25">
      <c r="B9" s="3">
        <f t="shared" ref="B9:B72" si="6">IF(B8&lt;lengte,B8+1,"")</f>
        <v>2</v>
      </c>
      <c r="C9" s="5" t="e">
        <f t="shared" si="1"/>
        <v>#VALUE!</v>
      </c>
      <c r="D9" s="5" t="e">
        <f t="shared" si="2"/>
        <v>#VALUE!</v>
      </c>
      <c r="E9" s="5" t="e">
        <f t="shared" si="3"/>
        <v>#VALUE!</v>
      </c>
      <c r="F9" s="5" t="e">
        <f t="shared" si="4"/>
        <v>#VALUE!</v>
      </c>
      <c r="G9" s="5" t="e">
        <f t="shared" si="5"/>
        <v>#VALUE!</v>
      </c>
      <c r="H9" s="5" t="e">
        <f t="shared" si="0"/>
        <v>#VALUE!</v>
      </c>
    </row>
    <row r="10" spans="2:8" ht="13.25" x14ac:dyDescent="0.25">
      <c r="B10" s="3">
        <f t="shared" si="6"/>
        <v>3</v>
      </c>
      <c r="C10" s="5" t="e">
        <f t="shared" si="1"/>
        <v>#VALUE!</v>
      </c>
      <c r="D10" s="5" t="e">
        <f t="shared" si="2"/>
        <v>#VALUE!</v>
      </c>
      <c r="E10" s="5" t="e">
        <f t="shared" si="3"/>
        <v>#VALUE!</v>
      </c>
      <c r="F10" s="5" t="e">
        <f t="shared" si="4"/>
        <v>#VALUE!</v>
      </c>
      <c r="G10" s="5" t="e">
        <f t="shared" si="5"/>
        <v>#VALUE!</v>
      </c>
      <c r="H10" s="5" t="e">
        <f t="shared" si="0"/>
        <v>#VALUE!</v>
      </c>
    </row>
    <row r="11" spans="2:8" ht="13.25" x14ac:dyDescent="0.25">
      <c r="B11" s="3">
        <f t="shared" si="6"/>
        <v>4</v>
      </c>
      <c r="C11" s="5" t="e">
        <f t="shared" si="1"/>
        <v>#VALUE!</v>
      </c>
      <c r="D11" s="5" t="e">
        <f t="shared" si="2"/>
        <v>#VALUE!</v>
      </c>
      <c r="E11" s="5" t="e">
        <f t="shared" si="3"/>
        <v>#VALUE!</v>
      </c>
      <c r="F11" s="5" t="e">
        <f t="shared" si="4"/>
        <v>#VALUE!</v>
      </c>
      <c r="G11" s="5" t="e">
        <f t="shared" si="5"/>
        <v>#VALUE!</v>
      </c>
      <c r="H11" s="5" t="e">
        <f t="shared" si="0"/>
        <v>#VALUE!</v>
      </c>
    </row>
    <row r="12" spans="2:8" ht="13.25" x14ac:dyDescent="0.25">
      <c r="B12" s="3">
        <f t="shared" si="6"/>
        <v>5</v>
      </c>
      <c r="C12" s="5" t="e">
        <f t="shared" si="1"/>
        <v>#VALUE!</v>
      </c>
      <c r="D12" s="5" t="e">
        <f t="shared" si="2"/>
        <v>#VALUE!</v>
      </c>
      <c r="E12" s="5" t="e">
        <f t="shared" si="3"/>
        <v>#VALUE!</v>
      </c>
      <c r="F12" s="5" t="e">
        <f t="shared" si="4"/>
        <v>#VALUE!</v>
      </c>
      <c r="G12" s="5" t="e">
        <f t="shared" si="5"/>
        <v>#VALUE!</v>
      </c>
      <c r="H12" s="5" t="e">
        <f t="shared" si="0"/>
        <v>#VALUE!</v>
      </c>
    </row>
    <row r="13" spans="2:8" ht="13.25" x14ac:dyDescent="0.25">
      <c r="B13" s="3">
        <f t="shared" si="6"/>
        <v>6</v>
      </c>
      <c r="C13" s="5" t="e">
        <f t="shared" si="1"/>
        <v>#VALUE!</v>
      </c>
      <c r="D13" s="5" t="e">
        <f t="shared" si="2"/>
        <v>#VALUE!</v>
      </c>
      <c r="E13" s="5" t="e">
        <f t="shared" si="3"/>
        <v>#VALUE!</v>
      </c>
      <c r="F13" s="5" t="e">
        <f t="shared" si="4"/>
        <v>#VALUE!</v>
      </c>
      <c r="G13" s="5" t="e">
        <f t="shared" si="5"/>
        <v>#VALUE!</v>
      </c>
      <c r="H13" s="5" t="e">
        <f t="shared" si="0"/>
        <v>#VALUE!</v>
      </c>
    </row>
    <row r="14" spans="2:8" ht="13.25" x14ac:dyDescent="0.25">
      <c r="B14" s="3">
        <f t="shared" si="6"/>
        <v>7</v>
      </c>
      <c r="C14" s="5" t="e">
        <f t="shared" si="1"/>
        <v>#VALUE!</v>
      </c>
      <c r="D14" s="5" t="e">
        <f t="shared" si="2"/>
        <v>#VALUE!</v>
      </c>
      <c r="E14" s="5" t="e">
        <f t="shared" si="3"/>
        <v>#VALUE!</v>
      </c>
      <c r="F14" s="5" t="e">
        <f t="shared" si="4"/>
        <v>#VALUE!</v>
      </c>
      <c r="G14" s="5" t="e">
        <f t="shared" si="5"/>
        <v>#VALUE!</v>
      </c>
      <c r="H14" s="5" t="e">
        <f t="shared" si="0"/>
        <v>#VALUE!</v>
      </c>
    </row>
    <row r="15" spans="2:8" ht="13.25" x14ac:dyDescent="0.25">
      <c r="B15" s="3">
        <f t="shared" si="6"/>
        <v>8</v>
      </c>
      <c r="C15" s="5" t="e">
        <f t="shared" si="1"/>
        <v>#VALUE!</v>
      </c>
      <c r="D15" s="5" t="e">
        <f t="shared" si="2"/>
        <v>#VALUE!</v>
      </c>
      <c r="E15" s="5" t="e">
        <f t="shared" si="3"/>
        <v>#VALUE!</v>
      </c>
      <c r="F15" s="5" t="e">
        <f t="shared" si="4"/>
        <v>#VALUE!</v>
      </c>
      <c r="G15" s="5" t="e">
        <f t="shared" si="5"/>
        <v>#VALUE!</v>
      </c>
      <c r="H15" s="5" t="e">
        <f t="shared" si="0"/>
        <v>#VALUE!</v>
      </c>
    </row>
    <row r="16" spans="2:8" ht="13.25" x14ac:dyDescent="0.25">
      <c r="B16" s="3">
        <f t="shared" si="6"/>
        <v>9</v>
      </c>
      <c r="C16" s="5" t="e">
        <f t="shared" si="1"/>
        <v>#VALUE!</v>
      </c>
      <c r="D16" s="5" t="e">
        <f t="shared" si="2"/>
        <v>#VALUE!</v>
      </c>
      <c r="E16" s="5" t="e">
        <f t="shared" si="3"/>
        <v>#VALUE!</v>
      </c>
      <c r="F16" s="5" t="e">
        <f t="shared" si="4"/>
        <v>#VALUE!</v>
      </c>
      <c r="G16" s="5" t="e">
        <f t="shared" si="5"/>
        <v>#VALUE!</v>
      </c>
      <c r="H16" s="5" t="e">
        <f t="shared" si="0"/>
        <v>#VALUE!</v>
      </c>
    </row>
    <row r="17" spans="2:8" ht="13.25" x14ac:dyDescent="0.25">
      <c r="B17" s="3">
        <f t="shared" si="6"/>
        <v>10</v>
      </c>
      <c r="C17" s="5" t="e">
        <f t="shared" si="1"/>
        <v>#VALUE!</v>
      </c>
      <c r="D17" s="5" t="e">
        <f t="shared" si="2"/>
        <v>#VALUE!</v>
      </c>
      <c r="E17" s="5" t="e">
        <f t="shared" si="3"/>
        <v>#VALUE!</v>
      </c>
      <c r="F17" s="5" t="e">
        <f t="shared" si="4"/>
        <v>#VALUE!</v>
      </c>
      <c r="G17" s="5" t="e">
        <f t="shared" si="5"/>
        <v>#VALUE!</v>
      </c>
      <c r="H17" s="5" t="e">
        <f t="shared" si="0"/>
        <v>#VALUE!</v>
      </c>
    </row>
    <row r="18" spans="2:8" ht="13.25" x14ac:dyDescent="0.25">
      <c r="B18" s="3">
        <f t="shared" si="6"/>
        <v>11</v>
      </c>
      <c r="C18" s="5" t="e">
        <f t="shared" si="1"/>
        <v>#VALUE!</v>
      </c>
      <c r="D18" s="5" t="e">
        <f t="shared" ref="D18:D81" si="7">1+B18*(9/lengte)*2</f>
        <v>#VALUE!</v>
      </c>
      <c r="E18" s="5" t="e">
        <f t="shared" ref="E18:E81" si="8">10-(lengte-B18)*(9/lengte)*0.5</f>
        <v>#VALUE!</v>
      </c>
      <c r="F18" s="5" t="e">
        <f t="shared" ref="F18:F81" si="9">1+B18*(9/lengte)*0.5</f>
        <v>#VALUE!</v>
      </c>
      <c r="G18" s="5" t="e">
        <f t="shared" ref="G18:G81" si="10">10-(lengte-B18)*(9/lengte)*2</f>
        <v>#VALUE!</v>
      </c>
      <c r="H18" s="5" t="e">
        <f t="shared" si="0"/>
        <v>#VALUE!</v>
      </c>
    </row>
    <row r="19" spans="2:8" ht="13.25" x14ac:dyDescent="0.25">
      <c r="B19" s="3">
        <f t="shared" si="6"/>
        <v>12</v>
      </c>
      <c r="C19" s="5" t="e">
        <f t="shared" si="1"/>
        <v>#VALUE!</v>
      </c>
      <c r="D19" s="5" t="e">
        <f t="shared" si="7"/>
        <v>#VALUE!</v>
      </c>
      <c r="E19" s="5" t="e">
        <f t="shared" si="8"/>
        <v>#VALUE!</v>
      </c>
      <c r="F19" s="5" t="e">
        <f t="shared" si="9"/>
        <v>#VALUE!</v>
      </c>
      <c r="G19" s="5" t="e">
        <f t="shared" si="10"/>
        <v>#VALUE!</v>
      </c>
      <c r="H19" s="5" t="e">
        <f t="shared" si="0"/>
        <v>#VALUE!</v>
      </c>
    </row>
    <row r="20" spans="2:8" ht="13.25" x14ac:dyDescent="0.25">
      <c r="B20" s="3">
        <f t="shared" si="6"/>
        <v>13</v>
      </c>
      <c r="C20" s="5" t="e">
        <f t="shared" si="1"/>
        <v>#VALUE!</v>
      </c>
      <c r="D20" s="5" t="e">
        <f t="shared" si="7"/>
        <v>#VALUE!</v>
      </c>
      <c r="E20" s="5" t="e">
        <f t="shared" si="8"/>
        <v>#VALUE!</v>
      </c>
      <c r="F20" s="5" t="e">
        <f t="shared" si="9"/>
        <v>#VALUE!</v>
      </c>
      <c r="G20" s="5" t="e">
        <f t="shared" si="10"/>
        <v>#VALUE!</v>
      </c>
      <c r="H20" s="5" t="e">
        <f t="shared" si="0"/>
        <v>#VALUE!</v>
      </c>
    </row>
    <row r="21" spans="2:8" ht="13.25" x14ac:dyDescent="0.25">
      <c r="B21" s="3">
        <f t="shared" si="6"/>
        <v>14</v>
      </c>
      <c r="C21" s="5" t="e">
        <f t="shared" si="1"/>
        <v>#VALUE!</v>
      </c>
      <c r="D21" s="5" t="e">
        <f t="shared" si="7"/>
        <v>#VALUE!</v>
      </c>
      <c r="E21" s="5" t="e">
        <f t="shared" si="8"/>
        <v>#VALUE!</v>
      </c>
      <c r="F21" s="5" t="e">
        <f t="shared" si="9"/>
        <v>#VALUE!</v>
      </c>
      <c r="G21" s="5" t="e">
        <f t="shared" si="10"/>
        <v>#VALUE!</v>
      </c>
      <c r="H21" s="5" t="e">
        <f t="shared" si="0"/>
        <v>#VALUE!</v>
      </c>
    </row>
    <row r="22" spans="2:8" ht="13.25" x14ac:dyDescent="0.25">
      <c r="B22" s="3">
        <f t="shared" si="6"/>
        <v>15</v>
      </c>
      <c r="C22" s="5" t="e">
        <f t="shared" si="1"/>
        <v>#VALUE!</v>
      </c>
      <c r="D22" s="5" t="e">
        <f t="shared" si="7"/>
        <v>#VALUE!</v>
      </c>
      <c r="E22" s="5" t="e">
        <f t="shared" si="8"/>
        <v>#VALUE!</v>
      </c>
      <c r="F22" s="5" t="e">
        <f t="shared" si="9"/>
        <v>#VALUE!</v>
      </c>
      <c r="G22" s="5" t="e">
        <f t="shared" si="10"/>
        <v>#VALUE!</v>
      </c>
      <c r="H22" s="5" t="e">
        <f t="shared" si="0"/>
        <v>#VALUE!</v>
      </c>
    </row>
    <row r="23" spans="2:8" ht="13.25" x14ac:dyDescent="0.25">
      <c r="B23" s="3">
        <f t="shared" si="6"/>
        <v>16</v>
      </c>
      <c r="C23" s="5" t="e">
        <f t="shared" si="1"/>
        <v>#VALUE!</v>
      </c>
      <c r="D23" s="5" t="e">
        <f t="shared" si="7"/>
        <v>#VALUE!</v>
      </c>
      <c r="E23" s="5" t="e">
        <f t="shared" si="8"/>
        <v>#VALUE!</v>
      </c>
      <c r="F23" s="5" t="e">
        <f t="shared" si="9"/>
        <v>#VALUE!</v>
      </c>
      <c r="G23" s="5" t="e">
        <f t="shared" si="10"/>
        <v>#VALUE!</v>
      </c>
      <c r="H23" s="5" t="e">
        <f t="shared" si="0"/>
        <v>#VALUE!</v>
      </c>
    </row>
    <row r="24" spans="2:8" ht="13.25" x14ac:dyDescent="0.25">
      <c r="B24" s="3">
        <f t="shared" si="6"/>
        <v>17</v>
      </c>
      <c r="C24" s="5" t="e">
        <f t="shared" si="1"/>
        <v>#VALUE!</v>
      </c>
      <c r="D24" s="5" t="e">
        <f t="shared" si="7"/>
        <v>#VALUE!</v>
      </c>
      <c r="E24" s="5" t="e">
        <f t="shared" si="8"/>
        <v>#VALUE!</v>
      </c>
      <c r="F24" s="5" t="e">
        <f t="shared" si="9"/>
        <v>#VALUE!</v>
      </c>
      <c r="G24" s="5" t="e">
        <f t="shared" si="10"/>
        <v>#VALUE!</v>
      </c>
      <c r="H24" s="5" t="e">
        <f t="shared" si="0"/>
        <v>#VALUE!</v>
      </c>
    </row>
    <row r="25" spans="2:8" ht="13.25" x14ac:dyDescent="0.25">
      <c r="B25" s="3">
        <f t="shared" si="6"/>
        <v>18</v>
      </c>
      <c r="C25" s="5" t="e">
        <f t="shared" si="1"/>
        <v>#VALUE!</v>
      </c>
      <c r="D25" s="5" t="e">
        <f t="shared" si="7"/>
        <v>#VALUE!</v>
      </c>
      <c r="E25" s="5" t="e">
        <f t="shared" si="8"/>
        <v>#VALUE!</v>
      </c>
      <c r="F25" s="5" t="e">
        <f t="shared" si="9"/>
        <v>#VALUE!</v>
      </c>
      <c r="G25" s="5" t="e">
        <f t="shared" si="10"/>
        <v>#VALUE!</v>
      </c>
      <c r="H25" s="5" t="e">
        <f t="shared" si="0"/>
        <v>#VALUE!</v>
      </c>
    </row>
    <row r="26" spans="2:8" ht="13.25" x14ac:dyDescent="0.25">
      <c r="B26" s="3">
        <f t="shared" si="6"/>
        <v>19</v>
      </c>
      <c r="C26" s="5" t="e">
        <f t="shared" si="1"/>
        <v>#VALUE!</v>
      </c>
      <c r="D26" s="5" t="e">
        <f t="shared" si="7"/>
        <v>#VALUE!</v>
      </c>
      <c r="E26" s="5" t="e">
        <f t="shared" si="8"/>
        <v>#VALUE!</v>
      </c>
      <c r="F26" s="5" t="e">
        <f t="shared" si="9"/>
        <v>#VALUE!</v>
      </c>
      <c r="G26" s="5" t="e">
        <f t="shared" si="10"/>
        <v>#VALUE!</v>
      </c>
      <c r="H26" s="5" t="e">
        <f t="shared" si="0"/>
        <v>#VALUE!</v>
      </c>
    </row>
    <row r="27" spans="2:8" ht="13.25" x14ac:dyDescent="0.25">
      <c r="B27" s="3">
        <f t="shared" si="6"/>
        <v>20</v>
      </c>
      <c r="C27" s="5" t="e">
        <f t="shared" si="1"/>
        <v>#VALUE!</v>
      </c>
      <c r="D27" s="5" t="e">
        <f t="shared" si="7"/>
        <v>#VALUE!</v>
      </c>
      <c r="E27" s="5" t="e">
        <f t="shared" si="8"/>
        <v>#VALUE!</v>
      </c>
      <c r="F27" s="5" t="e">
        <f t="shared" si="9"/>
        <v>#VALUE!</v>
      </c>
      <c r="G27" s="5" t="e">
        <f t="shared" si="10"/>
        <v>#VALUE!</v>
      </c>
      <c r="H27" s="5" t="e">
        <f t="shared" si="0"/>
        <v>#VALUE!</v>
      </c>
    </row>
    <row r="28" spans="2:8" x14ac:dyDescent="0.25">
      <c r="B28" s="3">
        <f t="shared" si="6"/>
        <v>21</v>
      </c>
      <c r="C28" s="5" t="e">
        <f t="shared" si="1"/>
        <v>#VALUE!</v>
      </c>
      <c r="D28" s="5" t="e">
        <f t="shared" si="7"/>
        <v>#VALUE!</v>
      </c>
      <c r="E28" s="5" t="e">
        <f t="shared" si="8"/>
        <v>#VALUE!</v>
      </c>
      <c r="F28" s="5" t="e">
        <f t="shared" si="9"/>
        <v>#VALUE!</v>
      </c>
      <c r="G28" s="5" t="e">
        <f t="shared" si="10"/>
        <v>#VALUE!</v>
      </c>
      <c r="H28" s="5" t="e">
        <f t="shared" si="0"/>
        <v>#VALUE!</v>
      </c>
    </row>
    <row r="29" spans="2:8" x14ac:dyDescent="0.25">
      <c r="B29" s="3">
        <f t="shared" si="6"/>
        <v>22</v>
      </c>
      <c r="C29" s="5" t="e">
        <f t="shared" si="1"/>
        <v>#VALUE!</v>
      </c>
      <c r="D29" s="5" t="e">
        <f t="shared" si="7"/>
        <v>#VALUE!</v>
      </c>
      <c r="E29" s="5" t="e">
        <f t="shared" si="8"/>
        <v>#VALUE!</v>
      </c>
      <c r="F29" s="5" t="e">
        <f t="shared" si="9"/>
        <v>#VALUE!</v>
      </c>
      <c r="G29" s="5" t="e">
        <f t="shared" si="10"/>
        <v>#VALUE!</v>
      </c>
      <c r="H29" s="5" t="e">
        <f t="shared" si="0"/>
        <v>#VALUE!</v>
      </c>
    </row>
    <row r="30" spans="2:8" x14ac:dyDescent="0.25">
      <c r="B30" s="3">
        <f t="shared" si="6"/>
        <v>23</v>
      </c>
      <c r="C30" s="5" t="e">
        <f t="shared" si="1"/>
        <v>#VALUE!</v>
      </c>
      <c r="D30" s="5" t="e">
        <f t="shared" si="7"/>
        <v>#VALUE!</v>
      </c>
      <c r="E30" s="5" t="e">
        <f t="shared" si="8"/>
        <v>#VALUE!</v>
      </c>
      <c r="F30" s="5" t="e">
        <f t="shared" si="9"/>
        <v>#VALUE!</v>
      </c>
      <c r="G30" s="5" t="e">
        <f t="shared" si="10"/>
        <v>#VALUE!</v>
      </c>
      <c r="H30" s="5" t="e">
        <f t="shared" si="0"/>
        <v>#VALUE!</v>
      </c>
    </row>
    <row r="31" spans="2:8" x14ac:dyDescent="0.25">
      <c r="B31" s="3">
        <f t="shared" si="6"/>
        <v>24</v>
      </c>
      <c r="C31" s="5" t="e">
        <f t="shared" si="1"/>
        <v>#VALUE!</v>
      </c>
      <c r="D31" s="5" t="e">
        <f t="shared" si="7"/>
        <v>#VALUE!</v>
      </c>
      <c r="E31" s="5" t="e">
        <f t="shared" si="8"/>
        <v>#VALUE!</v>
      </c>
      <c r="F31" s="5" t="e">
        <f t="shared" si="9"/>
        <v>#VALUE!</v>
      </c>
      <c r="G31" s="5" t="e">
        <f t="shared" si="10"/>
        <v>#VALUE!</v>
      </c>
      <c r="H31" s="5" t="e">
        <f t="shared" si="0"/>
        <v>#VALUE!</v>
      </c>
    </row>
    <row r="32" spans="2:8" x14ac:dyDescent="0.25">
      <c r="B32" s="3">
        <f t="shared" si="6"/>
        <v>25</v>
      </c>
      <c r="C32" s="5" t="e">
        <f t="shared" si="1"/>
        <v>#VALUE!</v>
      </c>
      <c r="D32" s="5" t="e">
        <f t="shared" si="7"/>
        <v>#VALUE!</v>
      </c>
      <c r="E32" s="5" t="e">
        <f t="shared" si="8"/>
        <v>#VALUE!</v>
      </c>
      <c r="F32" s="5" t="e">
        <f t="shared" si="9"/>
        <v>#VALUE!</v>
      </c>
      <c r="G32" s="5" t="e">
        <f t="shared" si="10"/>
        <v>#VALUE!</v>
      </c>
      <c r="H32" s="5" t="e">
        <f t="shared" si="0"/>
        <v>#VALUE!</v>
      </c>
    </row>
    <row r="33" spans="2:8" x14ac:dyDescent="0.25">
      <c r="B33" s="3">
        <f t="shared" si="6"/>
        <v>26</v>
      </c>
      <c r="C33" s="5" t="e">
        <f t="shared" si="1"/>
        <v>#VALUE!</v>
      </c>
      <c r="D33" s="5" t="e">
        <f t="shared" si="7"/>
        <v>#VALUE!</v>
      </c>
      <c r="E33" s="5" t="e">
        <f t="shared" si="8"/>
        <v>#VALUE!</v>
      </c>
      <c r="F33" s="5" t="e">
        <f t="shared" si="9"/>
        <v>#VALUE!</v>
      </c>
      <c r="G33" s="5" t="e">
        <f t="shared" si="10"/>
        <v>#VALUE!</v>
      </c>
      <c r="H33" s="5" t="e">
        <f t="shared" si="0"/>
        <v>#VALUE!</v>
      </c>
    </row>
    <row r="34" spans="2:8" x14ac:dyDescent="0.25">
      <c r="B34" s="3">
        <f t="shared" si="6"/>
        <v>27</v>
      </c>
      <c r="C34" s="5" t="e">
        <f t="shared" si="1"/>
        <v>#VALUE!</v>
      </c>
      <c r="D34" s="5" t="e">
        <f t="shared" si="7"/>
        <v>#VALUE!</v>
      </c>
      <c r="E34" s="5" t="e">
        <f t="shared" si="8"/>
        <v>#VALUE!</v>
      </c>
      <c r="F34" s="5" t="e">
        <f t="shared" si="9"/>
        <v>#VALUE!</v>
      </c>
      <c r="G34" s="5" t="e">
        <f t="shared" si="10"/>
        <v>#VALUE!</v>
      </c>
      <c r="H34" s="5" t="e">
        <f t="shared" si="0"/>
        <v>#VALUE!</v>
      </c>
    </row>
    <row r="35" spans="2:8" x14ac:dyDescent="0.25">
      <c r="B35" s="3">
        <f t="shared" si="6"/>
        <v>28</v>
      </c>
      <c r="C35" s="5" t="e">
        <f t="shared" si="1"/>
        <v>#VALUE!</v>
      </c>
      <c r="D35" s="5" t="e">
        <f t="shared" si="7"/>
        <v>#VALUE!</v>
      </c>
      <c r="E35" s="5" t="e">
        <f t="shared" si="8"/>
        <v>#VALUE!</v>
      </c>
      <c r="F35" s="5" t="e">
        <f t="shared" si="9"/>
        <v>#VALUE!</v>
      </c>
      <c r="G35" s="5" t="e">
        <f t="shared" si="10"/>
        <v>#VALUE!</v>
      </c>
      <c r="H35" s="5" t="e">
        <f t="shared" si="0"/>
        <v>#VALUE!</v>
      </c>
    </row>
    <row r="36" spans="2:8" x14ac:dyDescent="0.25">
      <c r="B36" s="3">
        <f t="shared" si="6"/>
        <v>29</v>
      </c>
      <c r="C36" s="5" t="e">
        <f t="shared" si="1"/>
        <v>#VALUE!</v>
      </c>
      <c r="D36" s="5" t="e">
        <f t="shared" si="7"/>
        <v>#VALUE!</v>
      </c>
      <c r="E36" s="5" t="e">
        <f t="shared" si="8"/>
        <v>#VALUE!</v>
      </c>
      <c r="F36" s="5" t="e">
        <f t="shared" si="9"/>
        <v>#VALUE!</v>
      </c>
      <c r="G36" s="5" t="e">
        <f t="shared" si="10"/>
        <v>#VALUE!</v>
      </c>
      <c r="H36" s="5" t="e">
        <f t="shared" si="0"/>
        <v>#VALUE!</v>
      </c>
    </row>
    <row r="37" spans="2:8" x14ac:dyDescent="0.25">
      <c r="B37" s="3">
        <f t="shared" si="6"/>
        <v>30</v>
      </c>
      <c r="C37" s="5" t="e">
        <f t="shared" si="1"/>
        <v>#VALUE!</v>
      </c>
      <c r="D37" s="5" t="e">
        <f t="shared" si="7"/>
        <v>#VALUE!</v>
      </c>
      <c r="E37" s="5" t="e">
        <f t="shared" si="8"/>
        <v>#VALUE!</v>
      </c>
      <c r="F37" s="5" t="e">
        <f t="shared" si="9"/>
        <v>#VALUE!</v>
      </c>
      <c r="G37" s="5" t="e">
        <f t="shared" si="10"/>
        <v>#VALUE!</v>
      </c>
      <c r="H37" s="5" t="e">
        <f t="shared" si="0"/>
        <v>#VALUE!</v>
      </c>
    </row>
    <row r="38" spans="2:8" x14ac:dyDescent="0.25">
      <c r="B38" s="3">
        <f t="shared" si="6"/>
        <v>31</v>
      </c>
      <c r="C38" s="5" t="e">
        <f t="shared" si="1"/>
        <v>#VALUE!</v>
      </c>
      <c r="D38" s="5" t="e">
        <f t="shared" si="7"/>
        <v>#VALUE!</v>
      </c>
      <c r="E38" s="5" t="e">
        <f t="shared" si="8"/>
        <v>#VALUE!</v>
      </c>
      <c r="F38" s="5" t="e">
        <f t="shared" si="9"/>
        <v>#VALUE!</v>
      </c>
      <c r="G38" s="5" t="e">
        <f t="shared" si="10"/>
        <v>#VALUE!</v>
      </c>
      <c r="H38" s="5" t="e">
        <f t="shared" si="0"/>
        <v>#VALUE!</v>
      </c>
    </row>
    <row r="39" spans="2:8" x14ac:dyDescent="0.25">
      <c r="B39" s="3">
        <f t="shared" si="6"/>
        <v>32</v>
      </c>
      <c r="C39" s="5" t="e">
        <f t="shared" si="1"/>
        <v>#VALUE!</v>
      </c>
      <c r="D39" s="5" t="e">
        <f t="shared" si="7"/>
        <v>#VALUE!</v>
      </c>
      <c r="E39" s="5" t="e">
        <f t="shared" si="8"/>
        <v>#VALUE!</v>
      </c>
      <c r="F39" s="5" t="e">
        <f t="shared" si="9"/>
        <v>#VALUE!</v>
      </c>
      <c r="G39" s="5" t="e">
        <f t="shared" si="10"/>
        <v>#VALUE!</v>
      </c>
      <c r="H39" s="5" t="e">
        <f t="shared" si="0"/>
        <v>#VALUE!</v>
      </c>
    </row>
    <row r="40" spans="2:8" x14ac:dyDescent="0.25">
      <c r="B40" s="3">
        <f t="shared" si="6"/>
        <v>33</v>
      </c>
      <c r="C40" s="5" t="e">
        <f t="shared" si="1"/>
        <v>#VALUE!</v>
      </c>
      <c r="D40" s="5" t="e">
        <f t="shared" si="7"/>
        <v>#VALUE!</v>
      </c>
      <c r="E40" s="5" t="e">
        <f t="shared" si="8"/>
        <v>#VALUE!</v>
      </c>
      <c r="F40" s="5" t="e">
        <f t="shared" si="9"/>
        <v>#VALUE!</v>
      </c>
      <c r="G40" s="5" t="e">
        <f t="shared" si="10"/>
        <v>#VALUE!</v>
      </c>
      <c r="H40" s="5" t="e">
        <f t="shared" si="0"/>
        <v>#VALUE!</v>
      </c>
    </row>
    <row r="41" spans="2:8" x14ac:dyDescent="0.25">
      <c r="B41" s="3">
        <f t="shared" si="6"/>
        <v>34</v>
      </c>
      <c r="C41" s="5" t="e">
        <f t="shared" si="1"/>
        <v>#VALUE!</v>
      </c>
      <c r="D41" s="5" t="e">
        <f t="shared" si="7"/>
        <v>#VALUE!</v>
      </c>
      <c r="E41" s="5" t="e">
        <f t="shared" si="8"/>
        <v>#VALUE!</v>
      </c>
      <c r="F41" s="5" t="e">
        <f t="shared" si="9"/>
        <v>#VALUE!</v>
      </c>
      <c r="G41" s="5" t="e">
        <f t="shared" si="10"/>
        <v>#VALUE!</v>
      </c>
      <c r="H41" s="5" t="e">
        <f t="shared" si="0"/>
        <v>#VALUE!</v>
      </c>
    </row>
    <row r="42" spans="2:8" x14ac:dyDescent="0.25">
      <c r="B42" s="3">
        <f t="shared" si="6"/>
        <v>35</v>
      </c>
      <c r="C42" s="5" t="e">
        <f t="shared" si="1"/>
        <v>#VALUE!</v>
      </c>
      <c r="D42" s="5" t="e">
        <f t="shared" si="7"/>
        <v>#VALUE!</v>
      </c>
      <c r="E42" s="5" t="e">
        <f t="shared" si="8"/>
        <v>#VALUE!</v>
      </c>
      <c r="F42" s="5" t="e">
        <f t="shared" si="9"/>
        <v>#VALUE!</v>
      </c>
      <c r="G42" s="5" t="e">
        <f t="shared" si="10"/>
        <v>#VALUE!</v>
      </c>
      <c r="H42" s="5" t="e">
        <f t="shared" si="0"/>
        <v>#VALUE!</v>
      </c>
    </row>
    <row r="43" spans="2:8" x14ac:dyDescent="0.25">
      <c r="B43" s="3">
        <f t="shared" si="6"/>
        <v>36</v>
      </c>
      <c r="C43" s="5" t="e">
        <f t="shared" si="1"/>
        <v>#VALUE!</v>
      </c>
      <c r="D43" s="5" t="e">
        <f t="shared" si="7"/>
        <v>#VALUE!</v>
      </c>
      <c r="E43" s="5" t="e">
        <f t="shared" si="8"/>
        <v>#VALUE!</v>
      </c>
      <c r="F43" s="5" t="e">
        <f t="shared" si="9"/>
        <v>#VALUE!</v>
      </c>
      <c r="G43" s="5" t="e">
        <f t="shared" si="10"/>
        <v>#VALUE!</v>
      </c>
      <c r="H43" s="5" t="e">
        <f t="shared" si="0"/>
        <v>#VALUE!</v>
      </c>
    </row>
    <row r="44" spans="2:8" x14ac:dyDescent="0.25">
      <c r="B44" s="3">
        <f t="shared" si="6"/>
        <v>37</v>
      </c>
      <c r="C44" s="5" t="e">
        <f t="shared" si="1"/>
        <v>#VALUE!</v>
      </c>
      <c r="D44" s="5" t="e">
        <f t="shared" si="7"/>
        <v>#VALUE!</v>
      </c>
      <c r="E44" s="5" t="e">
        <f t="shared" si="8"/>
        <v>#VALUE!</v>
      </c>
      <c r="F44" s="5" t="e">
        <f t="shared" si="9"/>
        <v>#VALUE!</v>
      </c>
      <c r="G44" s="5" t="e">
        <f t="shared" si="10"/>
        <v>#VALUE!</v>
      </c>
      <c r="H44" s="5" t="e">
        <f t="shared" si="0"/>
        <v>#VALUE!</v>
      </c>
    </row>
    <row r="45" spans="2:8" x14ac:dyDescent="0.25">
      <c r="B45" s="3">
        <f t="shared" si="6"/>
        <v>38</v>
      </c>
      <c r="C45" s="5" t="e">
        <f t="shared" si="1"/>
        <v>#VALUE!</v>
      </c>
      <c r="D45" s="5" t="e">
        <f t="shared" si="7"/>
        <v>#VALUE!</v>
      </c>
      <c r="E45" s="5" t="e">
        <f t="shared" si="8"/>
        <v>#VALUE!</v>
      </c>
      <c r="F45" s="5" t="e">
        <f t="shared" si="9"/>
        <v>#VALUE!</v>
      </c>
      <c r="G45" s="5" t="e">
        <f t="shared" si="10"/>
        <v>#VALUE!</v>
      </c>
      <c r="H45" s="5" t="e">
        <f t="shared" si="0"/>
        <v>#VALUE!</v>
      </c>
    </row>
    <row r="46" spans="2:8" x14ac:dyDescent="0.25">
      <c r="B46" s="3">
        <f t="shared" si="6"/>
        <v>39</v>
      </c>
      <c r="C46" s="5" t="e">
        <f t="shared" si="1"/>
        <v>#VALUE!</v>
      </c>
      <c r="D46" s="5" t="e">
        <f t="shared" si="7"/>
        <v>#VALUE!</v>
      </c>
      <c r="E46" s="5" t="e">
        <f t="shared" si="8"/>
        <v>#VALUE!</v>
      </c>
      <c r="F46" s="5" t="e">
        <f t="shared" si="9"/>
        <v>#VALUE!</v>
      </c>
      <c r="G46" s="5" t="e">
        <f t="shared" si="10"/>
        <v>#VALUE!</v>
      </c>
      <c r="H46" s="5" t="e">
        <f t="shared" si="0"/>
        <v>#VALUE!</v>
      </c>
    </row>
    <row r="47" spans="2:8" x14ac:dyDescent="0.25">
      <c r="B47" s="3">
        <f t="shared" si="6"/>
        <v>40</v>
      </c>
      <c r="C47" s="5" t="e">
        <f t="shared" si="1"/>
        <v>#VALUE!</v>
      </c>
      <c r="D47" s="5" t="e">
        <f t="shared" si="7"/>
        <v>#VALUE!</v>
      </c>
      <c r="E47" s="5" t="e">
        <f t="shared" si="8"/>
        <v>#VALUE!</v>
      </c>
      <c r="F47" s="5" t="e">
        <f t="shared" si="9"/>
        <v>#VALUE!</v>
      </c>
      <c r="G47" s="5" t="e">
        <f t="shared" si="10"/>
        <v>#VALUE!</v>
      </c>
      <c r="H47" s="5" t="e">
        <f t="shared" si="0"/>
        <v>#VALUE!</v>
      </c>
    </row>
    <row r="48" spans="2:8" x14ac:dyDescent="0.25">
      <c r="B48" s="3">
        <f t="shared" si="6"/>
        <v>41</v>
      </c>
      <c r="C48" s="5" t="e">
        <f t="shared" si="1"/>
        <v>#VALUE!</v>
      </c>
      <c r="D48" s="5" t="e">
        <f t="shared" si="7"/>
        <v>#VALUE!</v>
      </c>
      <c r="E48" s="5" t="e">
        <f t="shared" si="8"/>
        <v>#VALUE!</v>
      </c>
      <c r="F48" s="5" t="e">
        <f t="shared" si="9"/>
        <v>#VALUE!</v>
      </c>
      <c r="G48" s="5" t="e">
        <f t="shared" si="10"/>
        <v>#VALUE!</v>
      </c>
      <c r="H48" s="5" t="e">
        <f t="shared" si="0"/>
        <v>#VALUE!</v>
      </c>
    </row>
    <row r="49" spans="2:8" x14ac:dyDescent="0.25">
      <c r="B49" s="3">
        <f t="shared" si="6"/>
        <v>42</v>
      </c>
      <c r="C49" s="5" t="e">
        <f t="shared" si="1"/>
        <v>#VALUE!</v>
      </c>
      <c r="D49" s="5" t="e">
        <f t="shared" si="7"/>
        <v>#VALUE!</v>
      </c>
      <c r="E49" s="5" t="e">
        <f t="shared" si="8"/>
        <v>#VALUE!</v>
      </c>
      <c r="F49" s="5" t="e">
        <f t="shared" si="9"/>
        <v>#VALUE!</v>
      </c>
      <c r="G49" s="5" t="e">
        <f t="shared" si="10"/>
        <v>#VALUE!</v>
      </c>
      <c r="H49" s="5" t="e">
        <f t="shared" si="0"/>
        <v>#VALUE!</v>
      </c>
    </row>
    <row r="50" spans="2:8" x14ac:dyDescent="0.25">
      <c r="B50" s="3">
        <f t="shared" si="6"/>
        <v>43</v>
      </c>
      <c r="C50" s="5" t="e">
        <f t="shared" si="1"/>
        <v>#VALUE!</v>
      </c>
      <c r="D50" s="5" t="e">
        <f t="shared" si="7"/>
        <v>#VALUE!</v>
      </c>
      <c r="E50" s="5" t="e">
        <f t="shared" si="8"/>
        <v>#VALUE!</v>
      </c>
      <c r="F50" s="5" t="e">
        <f t="shared" si="9"/>
        <v>#VALUE!</v>
      </c>
      <c r="G50" s="5" t="e">
        <f t="shared" si="10"/>
        <v>#VALUE!</v>
      </c>
      <c r="H50" s="5" t="e">
        <f t="shared" si="0"/>
        <v>#VALUE!</v>
      </c>
    </row>
    <row r="51" spans="2:8" x14ac:dyDescent="0.25">
      <c r="B51" s="3">
        <f t="shared" si="6"/>
        <v>44</v>
      </c>
      <c r="C51" s="5" t="e">
        <f t="shared" si="1"/>
        <v>#VALUE!</v>
      </c>
      <c r="D51" s="5" t="e">
        <f t="shared" si="7"/>
        <v>#VALUE!</v>
      </c>
      <c r="E51" s="5" t="e">
        <f t="shared" si="8"/>
        <v>#VALUE!</v>
      </c>
      <c r="F51" s="5" t="e">
        <f t="shared" si="9"/>
        <v>#VALUE!</v>
      </c>
      <c r="G51" s="5" t="e">
        <f t="shared" si="10"/>
        <v>#VALUE!</v>
      </c>
      <c r="H51" s="5" t="e">
        <f t="shared" si="0"/>
        <v>#VALUE!</v>
      </c>
    </row>
    <row r="52" spans="2:8" x14ac:dyDescent="0.25">
      <c r="B52" s="3">
        <f t="shared" si="6"/>
        <v>45</v>
      </c>
      <c r="C52" s="5" t="e">
        <f t="shared" si="1"/>
        <v>#VALUE!</v>
      </c>
      <c r="D52" s="5" t="e">
        <f t="shared" si="7"/>
        <v>#VALUE!</v>
      </c>
      <c r="E52" s="5" t="e">
        <f t="shared" si="8"/>
        <v>#VALUE!</v>
      </c>
      <c r="F52" s="5" t="e">
        <f t="shared" si="9"/>
        <v>#VALUE!</v>
      </c>
      <c r="G52" s="5" t="e">
        <f t="shared" si="10"/>
        <v>#VALUE!</v>
      </c>
      <c r="H52" s="5" t="e">
        <f t="shared" si="0"/>
        <v>#VALUE!</v>
      </c>
    </row>
    <row r="53" spans="2:8" x14ac:dyDescent="0.25">
      <c r="B53" s="3">
        <f t="shared" si="6"/>
        <v>46</v>
      </c>
      <c r="C53" s="5" t="e">
        <f t="shared" si="1"/>
        <v>#VALUE!</v>
      </c>
      <c r="D53" s="5" t="e">
        <f t="shared" si="7"/>
        <v>#VALUE!</v>
      </c>
      <c r="E53" s="5" t="e">
        <f t="shared" si="8"/>
        <v>#VALUE!</v>
      </c>
      <c r="F53" s="5" t="e">
        <f t="shared" si="9"/>
        <v>#VALUE!</v>
      </c>
      <c r="G53" s="5" t="e">
        <f t="shared" si="10"/>
        <v>#VALUE!</v>
      </c>
      <c r="H53" s="5" t="e">
        <f t="shared" si="0"/>
        <v>#VALUE!</v>
      </c>
    </row>
    <row r="54" spans="2:8" x14ac:dyDescent="0.25">
      <c r="B54" s="3">
        <f t="shared" si="6"/>
        <v>47</v>
      </c>
      <c r="C54" s="5" t="e">
        <f t="shared" si="1"/>
        <v>#VALUE!</v>
      </c>
      <c r="D54" s="5" t="e">
        <f t="shared" si="7"/>
        <v>#VALUE!</v>
      </c>
      <c r="E54" s="5" t="e">
        <f t="shared" si="8"/>
        <v>#VALUE!</v>
      </c>
      <c r="F54" s="5" t="e">
        <f t="shared" si="9"/>
        <v>#VALUE!</v>
      </c>
      <c r="G54" s="5" t="e">
        <f t="shared" si="10"/>
        <v>#VALUE!</v>
      </c>
      <c r="H54" s="5" t="e">
        <f t="shared" si="0"/>
        <v>#VALUE!</v>
      </c>
    </row>
    <row r="55" spans="2:8" x14ac:dyDescent="0.25">
      <c r="B55" s="3">
        <f t="shared" si="6"/>
        <v>48</v>
      </c>
      <c r="C55" s="5" t="e">
        <f t="shared" si="1"/>
        <v>#VALUE!</v>
      </c>
      <c r="D55" s="5" t="e">
        <f t="shared" si="7"/>
        <v>#VALUE!</v>
      </c>
      <c r="E55" s="5" t="e">
        <f t="shared" si="8"/>
        <v>#VALUE!</v>
      </c>
      <c r="F55" s="5" t="e">
        <f t="shared" si="9"/>
        <v>#VALUE!</v>
      </c>
      <c r="G55" s="5" t="e">
        <f t="shared" si="10"/>
        <v>#VALUE!</v>
      </c>
      <c r="H55" s="5" t="e">
        <f t="shared" si="0"/>
        <v>#VALUE!</v>
      </c>
    </row>
    <row r="56" spans="2:8" x14ac:dyDescent="0.25">
      <c r="B56" s="3">
        <f t="shared" si="6"/>
        <v>49</v>
      </c>
      <c r="C56" s="5" t="e">
        <f t="shared" si="1"/>
        <v>#VALUE!</v>
      </c>
      <c r="D56" s="5" t="e">
        <f t="shared" si="7"/>
        <v>#VALUE!</v>
      </c>
      <c r="E56" s="5" t="e">
        <f t="shared" si="8"/>
        <v>#VALUE!</v>
      </c>
      <c r="F56" s="5" t="e">
        <f t="shared" si="9"/>
        <v>#VALUE!</v>
      </c>
      <c r="G56" s="5" t="e">
        <f t="shared" si="10"/>
        <v>#VALUE!</v>
      </c>
      <c r="H56" s="5" t="e">
        <f t="shared" si="0"/>
        <v>#VALUE!</v>
      </c>
    </row>
    <row r="57" spans="2:8" x14ac:dyDescent="0.25">
      <c r="B57" s="3">
        <f t="shared" si="6"/>
        <v>50</v>
      </c>
      <c r="C57" s="5" t="e">
        <f t="shared" si="1"/>
        <v>#VALUE!</v>
      </c>
      <c r="D57" s="5" t="e">
        <f t="shared" si="7"/>
        <v>#VALUE!</v>
      </c>
      <c r="E57" s="5" t="e">
        <f t="shared" si="8"/>
        <v>#VALUE!</v>
      </c>
      <c r="F57" s="5" t="e">
        <f t="shared" si="9"/>
        <v>#VALUE!</v>
      </c>
      <c r="G57" s="5" t="e">
        <f t="shared" si="10"/>
        <v>#VALUE!</v>
      </c>
      <c r="H57" s="5" t="e">
        <f t="shared" si="0"/>
        <v>#VALUE!</v>
      </c>
    </row>
    <row r="58" spans="2:8" x14ac:dyDescent="0.25">
      <c r="B58" s="3">
        <f t="shared" si="6"/>
        <v>51</v>
      </c>
      <c r="C58" s="5" t="e">
        <f t="shared" si="1"/>
        <v>#VALUE!</v>
      </c>
      <c r="D58" s="5" t="e">
        <f t="shared" si="7"/>
        <v>#VALUE!</v>
      </c>
      <c r="E58" s="5" t="e">
        <f t="shared" si="8"/>
        <v>#VALUE!</v>
      </c>
      <c r="F58" s="5" t="e">
        <f t="shared" si="9"/>
        <v>#VALUE!</v>
      </c>
      <c r="G58" s="5" t="e">
        <f t="shared" si="10"/>
        <v>#VALUE!</v>
      </c>
      <c r="H58" s="5" t="e">
        <f t="shared" si="0"/>
        <v>#VALUE!</v>
      </c>
    </row>
    <row r="59" spans="2:8" x14ac:dyDescent="0.25">
      <c r="B59" s="3">
        <f t="shared" si="6"/>
        <v>52</v>
      </c>
      <c r="C59" s="5" t="e">
        <f t="shared" si="1"/>
        <v>#VALUE!</v>
      </c>
      <c r="D59" s="5" t="e">
        <f t="shared" si="7"/>
        <v>#VALUE!</v>
      </c>
      <c r="E59" s="5" t="e">
        <f t="shared" si="8"/>
        <v>#VALUE!</v>
      </c>
      <c r="F59" s="5" t="e">
        <f t="shared" si="9"/>
        <v>#VALUE!</v>
      </c>
      <c r="G59" s="5" t="e">
        <f t="shared" si="10"/>
        <v>#VALUE!</v>
      </c>
      <c r="H59" s="5" t="e">
        <f t="shared" si="0"/>
        <v>#VALUE!</v>
      </c>
    </row>
    <row r="60" spans="2:8" x14ac:dyDescent="0.25">
      <c r="B60" s="3">
        <f t="shared" si="6"/>
        <v>53</v>
      </c>
      <c r="C60" s="5" t="e">
        <f t="shared" si="1"/>
        <v>#VALUE!</v>
      </c>
      <c r="D60" s="5" t="e">
        <f t="shared" si="7"/>
        <v>#VALUE!</v>
      </c>
      <c r="E60" s="5" t="e">
        <f t="shared" si="8"/>
        <v>#VALUE!</v>
      </c>
      <c r="F60" s="5" t="e">
        <f t="shared" si="9"/>
        <v>#VALUE!</v>
      </c>
      <c r="G60" s="5" t="e">
        <f t="shared" si="10"/>
        <v>#VALUE!</v>
      </c>
      <c r="H60" s="5" t="e">
        <f t="shared" si="0"/>
        <v>#VALUE!</v>
      </c>
    </row>
    <row r="61" spans="2:8" x14ac:dyDescent="0.25">
      <c r="B61" s="3">
        <f t="shared" si="6"/>
        <v>54</v>
      </c>
      <c r="C61" s="5" t="e">
        <f t="shared" si="1"/>
        <v>#VALUE!</v>
      </c>
      <c r="D61" s="5" t="e">
        <f t="shared" si="7"/>
        <v>#VALUE!</v>
      </c>
      <c r="E61" s="5" t="e">
        <f t="shared" si="8"/>
        <v>#VALUE!</v>
      </c>
      <c r="F61" s="5" t="e">
        <f t="shared" si="9"/>
        <v>#VALUE!</v>
      </c>
      <c r="G61" s="5" t="e">
        <f t="shared" si="10"/>
        <v>#VALUE!</v>
      </c>
      <c r="H61" s="5" t="e">
        <f t="shared" si="0"/>
        <v>#VALUE!</v>
      </c>
    </row>
    <row r="62" spans="2:8" x14ac:dyDescent="0.25">
      <c r="B62" s="3">
        <f t="shared" si="6"/>
        <v>55</v>
      </c>
      <c r="C62" s="5" t="e">
        <f t="shared" si="1"/>
        <v>#VALUE!</v>
      </c>
      <c r="D62" s="5" t="e">
        <f t="shared" si="7"/>
        <v>#VALUE!</v>
      </c>
      <c r="E62" s="5" t="e">
        <f t="shared" si="8"/>
        <v>#VALUE!</v>
      </c>
      <c r="F62" s="5" t="e">
        <f t="shared" si="9"/>
        <v>#VALUE!</v>
      </c>
      <c r="G62" s="5" t="e">
        <f t="shared" si="10"/>
        <v>#VALUE!</v>
      </c>
      <c r="H62" s="5" t="e">
        <f t="shared" si="0"/>
        <v>#VALUE!</v>
      </c>
    </row>
    <row r="63" spans="2:8" x14ac:dyDescent="0.25">
      <c r="B63" s="3">
        <f t="shared" si="6"/>
        <v>56</v>
      </c>
      <c r="C63" s="5" t="e">
        <f t="shared" si="1"/>
        <v>#VALUE!</v>
      </c>
      <c r="D63" s="5" t="e">
        <f t="shared" si="7"/>
        <v>#VALUE!</v>
      </c>
      <c r="E63" s="5" t="e">
        <f t="shared" si="8"/>
        <v>#VALUE!</v>
      </c>
      <c r="F63" s="5" t="e">
        <f t="shared" si="9"/>
        <v>#VALUE!</v>
      </c>
      <c r="G63" s="5" t="e">
        <f t="shared" si="10"/>
        <v>#VALUE!</v>
      </c>
      <c r="H63" s="5" t="e">
        <f t="shared" si="0"/>
        <v>#VALUE!</v>
      </c>
    </row>
    <row r="64" spans="2:8" x14ac:dyDescent="0.25">
      <c r="B64" s="3">
        <f t="shared" si="6"/>
        <v>57</v>
      </c>
      <c r="C64" s="5" t="e">
        <f t="shared" si="1"/>
        <v>#VALUE!</v>
      </c>
      <c r="D64" s="5" t="e">
        <f t="shared" si="7"/>
        <v>#VALUE!</v>
      </c>
      <c r="E64" s="5" t="e">
        <f t="shared" si="8"/>
        <v>#VALUE!</v>
      </c>
      <c r="F64" s="5" t="e">
        <f t="shared" si="9"/>
        <v>#VALUE!</v>
      </c>
      <c r="G64" s="5" t="e">
        <f t="shared" si="10"/>
        <v>#VALUE!</v>
      </c>
      <c r="H64" s="5" t="e">
        <f t="shared" si="0"/>
        <v>#VALUE!</v>
      </c>
    </row>
    <row r="65" spans="2:8" x14ac:dyDescent="0.25">
      <c r="B65" s="3">
        <f t="shared" si="6"/>
        <v>58</v>
      </c>
      <c r="C65" s="5" t="e">
        <f t="shared" si="1"/>
        <v>#VALUE!</v>
      </c>
      <c r="D65" s="5" t="e">
        <f t="shared" si="7"/>
        <v>#VALUE!</v>
      </c>
      <c r="E65" s="5" t="e">
        <f t="shared" si="8"/>
        <v>#VALUE!</v>
      </c>
      <c r="F65" s="5" t="e">
        <f t="shared" si="9"/>
        <v>#VALUE!</v>
      </c>
      <c r="G65" s="5" t="e">
        <f t="shared" si="10"/>
        <v>#VALUE!</v>
      </c>
      <c r="H65" s="5" t="e">
        <f t="shared" si="0"/>
        <v>#VALUE!</v>
      </c>
    </row>
    <row r="66" spans="2:8" x14ac:dyDescent="0.25">
      <c r="B66" s="3">
        <f t="shared" si="6"/>
        <v>59</v>
      </c>
      <c r="C66" s="5" t="e">
        <f t="shared" si="1"/>
        <v>#VALUE!</v>
      </c>
      <c r="D66" s="5" t="e">
        <f t="shared" si="7"/>
        <v>#VALUE!</v>
      </c>
      <c r="E66" s="5" t="e">
        <f t="shared" si="8"/>
        <v>#VALUE!</v>
      </c>
      <c r="F66" s="5" t="e">
        <f t="shared" si="9"/>
        <v>#VALUE!</v>
      </c>
      <c r="G66" s="5" t="e">
        <f t="shared" si="10"/>
        <v>#VALUE!</v>
      </c>
      <c r="H66" s="5" t="e">
        <f t="shared" si="0"/>
        <v>#VALUE!</v>
      </c>
    </row>
    <row r="67" spans="2:8" x14ac:dyDescent="0.25">
      <c r="B67" s="3">
        <f t="shared" si="6"/>
        <v>60</v>
      </c>
      <c r="C67" s="5" t="e">
        <f t="shared" si="1"/>
        <v>#VALUE!</v>
      </c>
      <c r="D67" s="5" t="e">
        <f t="shared" si="7"/>
        <v>#VALUE!</v>
      </c>
      <c r="E67" s="5" t="e">
        <f t="shared" si="8"/>
        <v>#VALUE!</v>
      </c>
      <c r="F67" s="5" t="e">
        <f t="shared" si="9"/>
        <v>#VALUE!</v>
      </c>
      <c r="G67" s="5" t="e">
        <f t="shared" si="10"/>
        <v>#VALUE!</v>
      </c>
      <c r="H67" s="5" t="e">
        <f t="shared" si="0"/>
        <v>#VALUE!</v>
      </c>
    </row>
    <row r="68" spans="2:8" x14ac:dyDescent="0.25">
      <c r="B68" s="3">
        <f t="shared" si="6"/>
        <v>61</v>
      </c>
      <c r="C68" s="5" t="e">
        <f t="shared" si="1"/>
        <v>#VALUE!</v>
      </c>
      <c r="D68" s="5" t="e">
        <f t="shared" si="7"/>
        <v>#VALUE!</v>
      </c>
      <c r="E68" s="5" t="e">
        <f t="shared" si="8"/>
        <v>#VALUE!</v>
      </c>
      <c r="F68" s="5" t="e">
        <f t="shared" si="9"/>
        <v>#VALUE!</v>
      </c>
      <c r="G68" s="5" t="e">
        <f t="shared" si="10"/>
        <v>#VALUE!</v>
      </c>
      <c r="H68" s="5" t="e">
        <f t="shared" si="0"/>
        <v>#VALUE!</v>
      </c>
    </row>
    <row r="69" spans="2:8" x14ac:dyDescent="0.25">
      <c r="B69" s="3">
        <f t="shared" si="6"/>
        <v>62</v>
      </c>
      <c r="C69" s="5" t="e">
        <f t="shared" si="1"/>
        <v>#VALUE!</v>
      </c>
      <c r="D69" s="5" t="e">
        <f t="shared" si="7"/>
        <v>#VALUE!</v>
      </c>
      <c r="E69" s="5" t="e">
        <f t="shared" si="8"/>
        <v>#VALUE!</v>
      </c>
      <c r="F69" s="5" t="e">
        <f t="shared" si="9"/>
        <v>#VALUE!</v>
      </c>
      <c r="G69" s="5" t="e">
        <f t="shared" si="10"/>
        <v>#VALUE!</v>
      </c>
      <c r="H69" s="5" t="e">
        <f t="shared" si="0"/>
        <v>#VALUE!</v>
      </c>
    </row>
    <row r="70" spans="2:8" x14ac:dyDescent="0.25">
      <c r="B70" s="3">
        <f t="shared" si="6"/>
        <v>63</v>
      </c>
      <c r="C70" s="5" t="e">
        <f t="shared" si="1"/>
        <v>#VALUE!</v>
      </c>
      <c r="D70" s="5" t="e">
        <f t="shared" si="7"/>
        <v>#VALUE!</v>
      </c>
      <c r="E70" s="5" t="e">
        <f t="shared" si="8"/>
        <v>#VALUE!</v>
      </c>
      <c r="F70" s="5" t="e">
        <f t="shared" si="9"/>
        <v>#VALUE!</v>
      </c>
      <c r="G70" s="5" t="e">
        <f t="shared" si="10"/>
        <v>#VALUE!</v>
      </c>
      <c r="H70" s="5" t="e">
        <f t="shared" si="0"/>
        <v>#VALUE!</v>
      </c>
    </row>
    <row r="71" spans="2:8" x14ac:dyDescent="0.25">
      <c r="B71" s="3">
        <f t="shared" si="6"/>
        <v>64</v>
      </c>
      <c r="C71" s="5" t="e">
        <f t="shared" si="1"/>
        <v>#VALUE!</v>
      </c>
      <c r="D71" s="5" t="e">
        <f t="shared" si="7"/>
        <v>#VALUE!</v>
      </c>
      <c r="E71" s="5" t="e">
        <f t="shared" si="8"/>
        <v>#VALUE!</v>
      </c>
      <c r="F71" s="5" t="e">
        <f t="shared" si="9"/>
        <v>#VALUE!</v>
      </c>
      <c r="G71" s="5" t="e">
        <f t="shared" si="10"/>
        <v>#VALUE!</v>
      </c>
      <c r="H71" s="5" t="e">
        <f t="shared" ref="H71:H134" si="11">IF(B71="","",(IF(Nterm&gt;1,MIN(C71:E71),IF(Nterm&lt;1,MAX(C71,F71,G71),C71))))</f>
        <v>#VALUE!</v>
      </c>
    </row>
    <row r="72" spans="2:8" x14ac:dyDescent="0.25">
      <c r="B72" s="3">
        <f t="shared" si="6"/>
        <v>65</v>
      </c>
      <c r="C72" s="5" t="e">
        <f t="shared" ref="C72:C135" si="12">9*(B72/lengte)+Nterm</f>
        <v>#VALUE!</v>
      </c>
      <c r="D72" s="5" t="e">
        <f t="shared" si="7"/>
        <v>#VALUE!</v>
      </c>
      <c r="E72" s="5" t="e">
        <f t="shared" si="8"/>
        <v>#VALUE!</v>
      </c>
      <c r="F72" s="5" t="e">
        <f t="shared" si="9"/>
        <v>#VALUE!</v>
      </c>
      <c r="G72" s="5" t="e">
        <f t="shared" si="10"/>
        <v>#VALUE!</v>
      </c>
      <c r="H72" s="5" t="e">
        <f t="shared" si="11"/>
        <v>#VALUE!</v>
      </c>
    </row>
    <row r="73" spans="2:8" x14ac:dyDescent="0.25">
      <c r="B73" s="3">
        <f t="shared" ref="B73:B136" si="13">IF(B72&lt;lengte,B72+1,"")</f>
        <v>66</v>
      </c>
      <c r="C73" s="5" t="e">
        <f t="shared" si="12"/>
        <v>#VALUE!</v>
      </c>
      <c r="D73" s="5" t="e">
        <f t="shared" si="7"/>
        <v>#VALUE!</v>
      </c>
      <c r="E73" s="5" t="e">
        <f t="shared" si="8"/>
        <v>#VALUE!</v>
      </c>
      <c r="F73" s="5" t="e">
        <f t="shared" si="9"/>
        <v>#VALUE!</v>
      </c>
      <c r="G73" s="5" t="e">
        <f t="shared" si="10"/>
        <v>#VALUE!</v>
      </c>
      <c r="H73" s="5" t="e">
        <f t="shared" si="11"/>
        <v>#VALUE!</v>
      </c>
    </row>
    <row r="74" spans="2:8" x14ac:dyDescent="0.25">
      <c r="B74" s="3">
        <f t="shared" si="13"/>
        <v>67</v>
      </c>
      <c r="C74" s="5" t="e">
        <f t="shared" si="12"/>
        <v>#VALUE!</v>
      </c>
      <c r="D74" s="5" t="e">
        <f t="shared" si="7"/>
        <v>#VALUE!</v>
      </c>
      <c r="E74" s="5" t="e">
        <f t="shared" si="8"/>
        <v>#VALUE!</v>
      </c>
      <c r="F74" s="5" t="e">
        <f t="shared" si="9"/>
        <v>#VALUE!</v>
      </c>
      <c r="G74" s="5" t="e">
        <f t="shared" si="10"/>
        <v>#VALUE!</v>
      </c>
      <c r="H74" s="5" t="e">
        <f t="shared" si="11"/>
        <v>#VALUE!</v>
      </c>
    </row>
    <row r="75" spans="2:8" x14ac:dyDescent="0.25">
      <c r="B75" s="3">
        <f t="shared" si="13"/>
        <v>68</v>
      </c>
      <c r="C75" s="5" t="e">
        <f t="shared" si="12"/>
        <v>#VALUE!</v>
      </c>
      <c r="D75" s="5" t="e">
        <f t="shared" si="7"/>
        <v>#VALUE!</v>
      </c>
      <c r="E75" s="5" t="e">
        <f t="shared" si="8"/>
        <v>#VALUE!</v>
      </c>
      <c r="F75" s="5" t="e">
        <f t="shared" si="9"/>
        <v>#VALUE!</v>
      </c>
      <c r="G75" s="5" t="e">
        <f t="shared" si="10"/>
        <v>#VALUE!</v>
      </c>
      <c r="H75" s="5" t="e">
        <f t="shared" si="11"/>
        <v>#VALUE!</v>
      </c>
    </row>
    <row r="76" spans="2:8" x14ac:dyDescent="0.25">
      <c r="B76" s="3">
        <f t="shared" si="13"/>
        <v>69</v>
      </c>
      <c r="C76" s="5" t="e">
        <f t="shared" si="12"/>
        <v>#VALUE!</v>
      </c>
      <c r="D76" s="5" t="e">
        <f t="shared" si="7"/>
        <v>#VALUE!</v>
      </c>
      <c r="E76" s="5" t="e">
        <f t="shared" si="8"/>
        <v>#VALUE!</v>
      </c>
      <c r="F76" s="5" t="e">
        <f t="shared" si="9"/>
        <v>#VALUE!</v>
      </c>
      <c r="G76" s="5" t="e">
        <f t="shared" si="10"/>
        <v>#VALUE!</v>
      </c>
      <c r="H76" s="5" t="e">
        <f t="shared" si="11"/>
        <v>#VALUE!</v>
      </c>
    </row>
    <row r="77" spans="2:8" x14ac:dyDescent="0.25">
      <c r="B77" s="3">
        <f t="shared" si="13"/>
        <v>70</v>
      </c>
      <c r="C77" s="5" t="e">
        <f t="shared" si="12"/>
        <v>#VALUE!</v>
      </c>
      <c r="D77" s="5" t="e">
        <f t="shared" si="7"/>
        <v>#VALUE!</v>
      </c>
      <c r="E77" s="5" t="e">
        <f t="shared" si="8"/>
        <v>#VALUE!</v>
      </c>
      <c r="F77" s="5" t="e">
        <f t="shared" si="9"/>
        <v>#VALUE!</v>
      </c>
      <c r="G77" s="5" t="e">
        <f t="shared" si="10"/>
        <v>#VALUE!</v>
      </c>
      <c r="H77" s="5" t="e">
        <f t="shared" si="11"/>
        <v>#VALUE!</v>
      </c>
    </row>
    <row r="78" spans="2:8" x14ac:dyDescent="0.25">
      <c r="B78" s="3">
        <f t="shared" si="13"/>
        <v>71</v>
      </c>
      <c r="C78" s="5" t="e">
        <f t="shared" si="12"/>
        <v>#VALUE!</v>
      </c>
      <c r="D78" s="5" t="e">
        <f t="shared" si="7"/>
        <v>#VALUE!</v>
      </c>
      <c r="E78" s="5" t="e">
        <f t="shared" si="8"/>
        <v>#VALUE!</v>
      </c>
      <c r="F78" s="5" t="e">
        <f t="shared" si="9"/>
        <v>#VALUE!</v>
      </c>
      <c r="G78" s="5" t="e">
        <f t="shared" si="10"/>
        <v>#VALUE!</v>
      </c>
      <c r="H78" s="5" t="e">
        <f t="shared" si="11"/>
        <v>#VALUE!</v>
      </c>
    </row>
    <row r="79" spans="2:8" x14ac:dyDescent="0.25">
      <c r="B79" s="3">
        <f t="shared" si="13"/>
        <v>72</v>
      </c>
      <c r="C79" s="5" t="e">
        <f t="shared" si="12"/>
        <v>#VALUE!</v>
      </c>
      <c r="D79" s="5" t="e">
        <f t="shared" si="7"/>
        <v>#VALUE!</v>
      </c>
      <c r="E79" s="5" t="e">
        <f t="shared" si="8"/>
        <v>#VALUE!</v>
      </c>
      <c r="F79" s="5" t="e">
        <f t="shared" si="9"/>
        <v>#VALUE!</v>
      </c>
      <c r="G79" s="5" t="e">
        <f t="shared" si="10"/>
        <v>#VALUE!</v>
      </c>
      <c r="H79" s="5" t="e">
        <f t="shared" si="11"/>
        <v>#VALUE!</v>
      </c>
    </row>
    <row r="80" spans="2:8" x14ac:dyDescent="0.25">
      <c r="B80" s="3">
        <f t="shared" si="13"/>
        <v>73</v>
      </c>
      <c r="C80" s="5" t="e">
        <f t="shared" si="12"/>
        <v>#VALUE!</v>
      </c>
      <c r="D80" s="5" t="e">
        <f t="shared" si="7"/>
        <v>#VALUE!</v>
      </c>
      <c r="E80" s="5" t="e">
        <f t="shared" si="8"/>
        <v>#VALUE!</v>
      </c>
      <c r="F80" s="5" t="e">
        <f t="shared" si="9"/>
        <v>#VALUE!</v>
      </c>
      <c r="G80" s="5" t="e">
        <f t="shared" si="10"/>
        <v>#VALUE!</v>
      </c>
      <c r="H80" s="5" t="e">
        <f t="shared" si="11"/>
        <v>#VALUE!</v>
      </c>
    </row>
    <row r="81" spans="2:8" x14ac:dyDescent="0.25">
      <c r="B81" s="3">
        <f t="shared" si="13"/>
        <v>74</v>
      </c>
      <c r="C81" s="5" t="e">
        <f t="shared" si="12"/>
        <v>#VALUE!</v>
      </c>
      <c r="D81" s="5" t="e">
        <f t="shared" si="7"/>
        <v>#VALUE!</v>
      </c>
      <c r="E81" s="5" t="e">
        <f t="shared" si="8"/>
        <v>#VALUE!</v>
      </c>
      <c r="F81" s="5" t="e">
        <f t="shared" si="9"/>
        <v>#VALUE!</v>
      </c>
      <c r="G81" s="5" t="e">
        <f t="shared" si="10"/>
        <v>#VALUE!</v>
      </c>
      <c r="H81" s="5" t="e">
        <f t="shared" si="11"/>
        <v>#VALUE!</v>
      </c>
    </row>
    <row r="82" spans="2:8" x14ac:dyDescent="0.25">
      <c r="B82" s="3">
        <f t="shared" si="13"/>
        <v>75</v>
      </c>
      <c r="C82" s="5" t="e">
        <f t="shared" si="12"/>
        <v>#VALUE!</v>
      </c>
      <c r="D82" s="5" t="e">
        <f t="shared" ref="D82:D145" si="14">1+B82*(9/lengte)*2</f>
        <v>#VALUE!</v>
      </c>
      <c r="E82" s="5" t="e">
        <f t="shared" ref="E82:E145" si="15">10-(lengte-B82)*(9/lengte)*0.5</f>
        <v>#VALUE!</v>
      </c>
      <c r="F82" s="5" t="e">
        <f t="shared" ref="F82:F145" si="16">1+B82*(9/lengte)*0.5</f>
        <v>#VALUE!</v>
      </c>
      <c r="G82" s="5" t="e">
        <f t="shared" ref="G82:G145" si="17">10-(lengte-B82)*(9/lengte)*2</f>
        <v>#VALUE!</v>
      </c>
      <c r="H82" s="5" t="e">
        <f t="shared" si="11"/>
        <v>#VALUE!</v>
      </c>
    </row>
    <row r="83" spans="2:8" x14ac:dyDescent="0.25">
      <c r="B83" s="3">
        <f t="shared" si="13"/>
        <v>76</v>
      </c>
      <c r="C83" s="5" t="e">
        <f t="shared" si="12"/>
        <v>#VALUE!</v>
      </c>
      <c r="D83" s="5" t="e">
        <f t="shared" si="14"/>
        <v>#VALUE!</v>
      </c>
      <c r="E83" s="5" t="e">
        <f t="shared" si="15"/>
        <v>#VALUE!</v>
      </c>
      <c r="F83" s="5" t="e">
        <f t="shared" si="16"/>
        <v>#VALUE!</v>
      </c>
      <c r="G83" s="5" t="e">
        <f t="shared" si="17"/>
        <v>#VALUE!</v>
      </c>
      <c r="H83" s="5" t="e">
        <f t="shared" si="11"/>
        <v>#VALUE!</v>
      </c>
    </row>
    <row r="84" spans="2:8" x14ac:dyDescent="0.25">
      <c r="B84" s="3">
        <f t="shared" si="13"/>
        <v>77</v>
      </c>
      <c r="C84" s="5" t="e">
        <f t="shared" si="12"/>
        <v>#VALUE!</v>
      </c>
      <c r="D84" s="5" t="e">
        <f t="shared" si="14"/>
        <v>#VALUE!</v>
      </c>
      <c r="E84" s="5" t="e">
        <f t="shared" si="15"/>
        <v>#VALUE!</v>
      </c>
      <c r="F84" s="5" t="e">
        <f t="shared" si="16"/>
        <v>#VALUE!</v>
      </c>
      <c r="G84" s="5" t="e">
        <f t="shared" si="17"/>
        <v>#VALUE!</v>
      </c>
      <c r="H84" s="5" t="e">
        <f t="shared" si="11"/>
        <v>#VALUE!</v>
      </c>
    </row>
    <row r="85" spans="2:8" x14ac:dyDescent="0.25">
      <c r="B85" s="3">
        <f t="shared" si="13"/>
        <v>78</v>
      </c>
      <c r="C85" s="5" t="e">
        <f t="shared" si="12"/>
        <v>#VALUE!</v>
      </c>
      <c r="D85" s="5" t="e">
        <f t="shared" si="14"/>
        <v>#VALUE!</v>
      </c>
      <c r="E85" s="5" t="e">
        <f t="shared" si="15"/>
        <v>#VALUE!</v>
      </c>
      <c r="F85" s="5" t="e">
        <f t="shared" si="16"/>
        <v>#VALUE!</v>
      </c>
      <c r="G85" s="5" t="e">
        <f t="shared" si="17"/>
        <v>#VALUE!</v>
      </c>
      <c r="H85" s="5" t="e">
        <f t="shared" si="11"/>
        <v>#VALUE!</v>
      </c>
    </row>
    <row r="86" spans="2:8" x14ac:dyDescent="0.25">
      <c r="B86" s="3">
        <f t="shared" si="13"/>
        <v>79</v>
      </c>
      <c r="C86" s="5" t="e">
        <f t="shared" si="12"/>
        <v>#VALUE!</v>
      </c>
      <c r="D86" s="5" t="e">
        <f t="shared" si="14"/>
        <v>#VALUE!</v>
      </c>
      <c r="E86" s="5" t="e">
        <f t="shared" si="15"/>
        <v>#VALUE!</v>
      </c>
      <c r="F86" s="5" t="e">
        <f t="shared" si="16"/>
        <v>#VALUE!</v>
      </c>
      <c r="G86" s="5" t="e">
        <f t="shared" si="17"/>
        <v>#VALUE!</v>
      </c>
      <c r="H86" s="5" t="e">
        <f t="shared" si="11"/>
        <v>#VALUE!</v>
      </c>
    </row>
    <row r="87" spans="2:8" x14ac:dyDescent="0.25">
      <c r="B87" s="3">
        <f t="shared" si="13"/>
        <v>80</v>
      </c>
      <c r="C87" s="5" t="e">
        <f t="shared" si="12"/>
        <v>#VALUE!</v>
      </c>
      <c r="D87" s="5" t="e">
        <f t="shared" si="14"/>
        <v>#VALUE!</v>
      </c>
      <c r="E87" s="5" t="e">
        <f t="shared" si="15"/>
        <v>#VALUE!</v>
      </c>
      <c r="F87" s="5" t="e">
        <f t="shared" si="16"/>
        <v>#VALUE!</v>
      </c>
      <c r="G87" s="5" t="e">
        <f t="shared" si="17"/>
        <v>#VALUE!</v>
      </c>
      <c r="H87" s="5" t="e">
        <f t="shared" si="11"/>
        <v>#VALUE!</v>
      </c>
    </row>
    <row r="88" spans="2:8" x14ac:dyDescent="0.25">
      <c r="B88" s="3">
        <f t="shared" si="13"/>
        <v>81</v>
      </c>
      <c r="C88" s="5" t="e">
        <f t="shared" si="12"/>
        <v>#VALUE!</v>
      </c>
      <c r="D88" s="5" t="e">
        <f t="shared" si="14"/>
        <v>#VALUE!</v>
      </c>
      <c r="E88" s="5" t="e">
        <f t="shared" si="15"/>
        <v>#VALUE!</v>
      </c>
      <c r="F88" s="5" t="e">
        <f t="shared" si="16"/>
        <v>#VALUE!</v>
      </c>
      <c r="G88" s="5" t="e">
        <f t="shared" si="17"/>
        <v>#VALUE!</v>
      </c>
      <c r="H88" s="5" t="e">
        <f t="shared" si="11"/>
        <v>#VALUE!</v>
      </c>
    </row>
    <row r="89" spans="2:8" x14ac:dyDescent="0.25">
      <c r="B89" s="3">
        <f t="shared" si="13"/>
        <v>82</v>
      </c>
      <c r="C89" s="5" t="e">
        <f t="shared" si="12"/>
        <v>#VALUE!</v>
      </c>
      <c r="D89" s="5" t="e">
        <f t="shared" si="14"/>
        <v>#VALUE!</v>
      </c>
      <c r="E89" s="5" t="e">
        <f t="shared" si="15"/>
        <v>#VALUE!</v>
      </c>
      <c r="F89" s="5" t="e">
        <f t="shared" si="16"/>
        <v>#VALUE!</v>
      </c>
      <c r="G89" s="5" t="e">
        <f t="shared" si="17"/>
        <v>#VALUE!</v>
      </c>
      <c r="H89" s="5" t="e">
        <f t="shared" si="11"/>
        <v>#VALUE!</v>
      </c>
    </row>
    <row r="90" spans="2:8" x14ac:dyDescent="0.25">
      <c r="B90" s="3">
        <f t="shared" si="13"/>
        <v>83</v>
      </c>
      <c r="C90" s="5" t="e">
        <f t="shared" si="12"/>
        <v>#VALUE!</v>
      </c>
      <c r="D90" s="5" t="e">
        <f t="shared" si="14"/>
        <v>#VALUE!</v>
      </c>
      <c r="E90" s="5" t="e">
        <f t="shared" si="15"/>
        <v>#VALUE!</v>
      </c>
      <c r="F90" s="5" t="e">
        <f t="shared" si="16"/>
        <v>#VALUE!</v>
      </c>
      <c r="G90" s="5" t="e">
        <f t="shared" si="17"/>
        <v>#VALUE!</v>
      </c>
      <c r="H90" s="5" t="e">
        <f t="shared" si="11"/>
        <v>#VALUE!</v>
      </c>
    </row>
    <row r="91" spans="2:8" x14ac:dyDescent="0.25">
      <c r="B91" s="3">
        <f t="shared" si="13"/>
        <v>84</v>
      </c>
      <c r="C91" s="5" t="e">
        <f t="shared" si="12"/>
        <v>#VALUE!</v>
      </c>
      <c r="D91" s="5" t="e">
        <f t="shared" si="14"/>
        <v>#VALUE!</v>
      </c>
      <c r="E91" s="5" t="e">
        <f t="shared" si="15"/>
        <v>#VALUE!</v>
      </c>
      <c r="F91" s="5" t="e">
        <f t="shared" si="16"/>
        <v>#VALUE!</v>
      </c>
      <c r="G91" s="5" t="e">
        <f t="shared" si="17"/>
        <v>#VALUE!</v>
      </c>
      <c r="H91" s="5" t="e">
        <f t="shared" si="11"/>
        <v>#VALUE!</v>
      </c>
    </row>
    <row r="92" spans="2:8" x14ac:dyDescent="0.25">
      <c r="B92" s="3">
        <f t="shared" si="13"/>
        <v>85</v>
      </c>
      <c r="C92" s="5" t="e">
        <f t="shared" si="12"/>
        <v>#VALUE!</v>
      </c>
      <c r="D92" s="5" t="e">
        <f t="shared" si="14"/>
        <v>#VALUE!</v>
      </c>
      <c r="E92" s="5" t="e">
        <f t="shared" si="15"/>
        <v>#VALUE!</v>
      </c>
      <c r="F92" s="5" t="e">
        <f t="shared" si="16"/>
        <v>#VALUE!</v>
      </c>
      <c r="G92" s="5" t="e">
        <f t="shared" si="17"/>
        <v>#VALUE!</v>
      </c>
      <c r="H92" s="5" t="e">
        <f t="shared" si="11"/>
        <v>#VALUE!</v>
      </c>
    </row>
    <row r="93" spans="2:8" x14ac:dyDescent="0.25">
      <c r="B93" s="3">
        <f t="shared" si="13"/>
        <v>86</v>
      </c>
      <c r="C93" s="5" t="e">
        <f t="shared" si="12"/>
        <v>#VALUE!</v>
      </c>
      <c r="D93" s="5" t="e">
        <f t="shared" si="14"/>
        <v>#VALUE!</v>
      </c>
      <c r="E93" s="5" t="e">
        <f t="shared" si="15"/>
        <v>#VALUE!</v>
      </c>
      <c r="F93" s="5" t="e">
        <f t="shared" si="16"/>
        <v>#VALUE!</v>
      </c>
      <c r="G93" s="5" t="e">
        <f t="shared" si="17"/>
        <v>#VALUE!</v>
      </c>
      <c r="H93" s="5" t="e">
        <f t="shared" si="11"/>
        <v>#VALUE!</v>
      </c>
    </row>
    <row r="94" spans="2:8" x14ac:dyDescent="0.25">
      <c r="B94" s="3">
        <f t="shared" si="13"/>
        <v>87</v>
      </c>
      <c r="C94" s="5" t="e">
        <f t="shared" si="12"/>
        <v>#VALUE!</v>
      </c>
      <c r="D94" s="5" t="e">
        <f t="shared" si="14"/>
        <v>#VALUE!</v>
      </c>
      <c r="E94" s="5" t="e">
        <f t="shared" si="15"/>
        <v>#VALUE!</v>
      </c>
      <c r="F94" s="5" t="e">
        <f t="shared" si="16"/>
        <v>#VALUE!</v>
      </c>
      <c r="G94" s="5" t="e">
        <f t="shared" si="17"/>
        <v>#VALUE!</v>
      </c>
      <c r="H94" s="5" t="e">
        <f t="shared" si="11"/>
        <v>#VALUE!</v>
      </c>
    </row>
    <row r="95" spans="2:8" x14ac:dyDescent="0.25">
      <c r="B95" s="3">
        <f t="shared" si="13"/>
        <v>88</v>
      </c>
      <c r="C95" s="5" t="e">
        <f t="shared" si="12"/>
        <v>#VALUE!</v>
      </c>
      <c r="D95" s="5" t="e">
        <f t="shared" si="14"/>
        <v>#VALUE!</v>
      </c>
      <c r="E95" s="5" t="e">
        <f t="shared" si="15"/>
        <v>#VALUE!</v>
      </c>
      <c r="F95" s="5" t="e">
        <f t="shared" si="16"/>
        <v>#VALUE!</v>
      </c>
      <c r="G95" s="5" t="e">
        <f t="shared" si="17"/>
        <v>#VALUE!</v>
      </c>
      <c r="H95" s="5" t="e">
        <f t="shared" si="11"/>
        <v>#VALUE!</v>
      </c>
    </row>
    <row r="96" spans="2:8" x14ac:dyDescent="0.25">
      <c r="B96" s="3">
        <f t="shared" si="13"/>
        <v>89</v>
      </c>
      <c r="C96" s="5" t="e">
        <f t="shared" si="12"/>
        <v>#VALUE!</v>
      </c>
      <c r="D96" s="5" t="e">
        <f t="shared" si="14"/>
        <v>#VALUE!</v>
      </c>
      <c r="E96" s="5" t="e">
        <f t="shared" si="15"/>
        <v>#VALUE!</v>
      </c>
      <c r="F96" s="5" t="e">
        <f t="shared" si="16"/>
        <v>#VALUE!</v>
      </c>
      <c r="G96" s="5" t="e">
        <f t="shared" si="17"/>
        <v>#VALUE!</v>
      </c>
      <c r="H96" s="5" t="e">
        <f t="shared" si="11"/>
        <v>#VALUE!</v>
      </c>
    </row>
    <row r="97" spans="2:8" x14ac:dyDescent="0.25">
      <c r="B97" s="3">
        <f t="shared" si="13"/>
        <v>90</v>
      </c>
      <c r="C97" s="5" t="e">
        <f t="shared" si="12"/>
        <v>#VALUE!</v>
      </c>
      <c r="D97" s="5" t="e">
        <f t="shared" si="14"/>
        <v>#VALUE!</v>
      </c>
      <c r="E97" s="5" t="e">
        <f t="shared" si="15"/>
        <v>#VALUE!</v>
      </c>
      <c r="F97" s="5" t="e">
        <f t="shared" si="16"/>
        <v>#VALUE!</v>
      </c>
      <c r="G97" s="5" t="e">
        <f t="shared" si="17"/>
        <v>#VALUE!</v>
      </c>
      <c r="H97" s="5" t="e">
        <f t="shared" si="11"/>
        <v>#VALUE!</v>
      </c>
    </row>
    <row r="98" spans="2:8" x14ac:dyDescent="0.25">
      <c r="B98" s="3">
        <f t="shared" si="13"/>
        <v>91</v>
      </c>
      <c r="C98" s="5" t="e">
        <f t="shared" si="12"/>
        <v>#VALUE!</v>
      </c>
      <c r="D98" s="5" t="e">
        <f t="shared" si="14"/>
        <v>#VALUE!</v>
      </c>
      <c r="E98" s="5" t="e">
        <f t="shared" si="15"/>
        <v>#VALUE!</v>
      </c>
      <c r="F98" s="5" t="e">
        <f t="shared" si="16"/>
        <v>#VALUE!</v>
      </c>
      <c r="G98" s="5" t="e">
        <f t="shared" si="17"/>
        <v>#VALUE!</v>
      </c>
      <c r="H98" s="5" t="e">
        <f t="shared" si="11"/>
        <v>#VALUE!</v>
      </c>
    </row>
    <row r="99" spans="2:8" x14ac:dyDescent="0.25">
      <c r="B99" s="3">
        <f t="shared" si="13"/>
        <v>92</v>
      </c>
      <c r="C99" s="5" t="e">
        <f t="shared" si="12"/>
        <v>#VALUE!</v>
      </c>
      <c r="D99" s="5" t="e">
        <f t="shared" si="14"/>
        <v>#VALUE!</v>
      </c>
      <c r="E99" s="5" t="e">
        <f t="shared" si="15"/>
        <v>#VALUE!</v>
      </c>
      <c r="F99" s="5" t="e">
        <f t="shared" si="16"/>
        <v>#VALUE!</v>
      </c>
      <c r="G99" s="5" t="e">
        <f t="shared" si="17"/>
        <v>#VALUE!</v>
      </c>
      <c r="H99" s="5" t="e">
        <f t="shared" si="11"/>
        <v>#VALUE!</v>
      </c>
    </row>
    <row r="100" spans="2:8" x14ac:dyDescent="0.25">
      <c r="B100" s="3">
        <f t="shared" si="13"/>
        <v>93</v>
      </c>
      <c r="C100" s="5" t="e">
        <f t="shared" si="12"/>
        <v>#VALUE!</v>
      </c>
      <c r="D100" s="5" t="e">
        <f t="shared" si="14"/>
        <v>#VALUE!</v>
      </c>
      <c r="E100" s="5" t="e">
        <f t="shared" si="15"/>
        <v>#VALUE!</v>
      </c>
      <c r="F100" s="5" t="e">
        <f t="shared" si="16"/>
        <v>#VALUE!</v>
      </c>
      <c r="G100" s="5" t="e">
        <f t="shared" si="17"/>
        <v>#VALUE!</v>
      </c>
      <c r="H100" s="5" t="e">
        <f t="shared" si="11"/>
        <v>#VALUE!</v>
      </c>
    </row>
    <row r="101" spans="2:8" x14ac:dyDescent="0.25">
      <c r="B101" s="3">
        <f t="shared" si="13"/>
        <v>94</v>
      </c>
      <c r="C101" s="5" t="e">
        <f t="shared" si="12"/>
        <v>#VALUE!</v>
      </c>
      <c r="D101" s="5" t="e">
        <f t="shared" si="14"/>
        <v>#VALUE!</v>
      </c>
      <c r="E101" s="5" t="e">
        <f t="shared" si="15"/>
        <v>#VALUE!</v>
      </c>
      <c r="F101" s="5" t="e">
        <f t="shared" si="16"/>
        <v>#VALUE!</v>
      </c>
      <c r="G101" s="5" t="e">
        <f t="shared" si="17"/>
        <v>#VALUE!</v>
      </c>
      <c r="H101" s="5" t="e">
        <f t="shared" si="11"/>
        <v>#VALUE!</v>
      </c>
    </row>
    <row r="102" spans="2:8" x14ac:dyDescent="0.25">
      <c r="B102" s="3">
        <f t="shared" si="13"/>
        <v>95</v>
      </c>
      <c r="C102" s="5" t="e">
        <f t="shared" si="12"/>
        <v>#VALUE!</v>
      </c>
      <c r="D102" s="5" t="e">
        <f t="shared" si="14"/>
        <v>#VALUE!</v>
      </c>
      <c r="E102" s="5" t="e">
        <f t="shared" si="15"/>
        <v>#VALUE!</v>
      </c>
      <c r="F102" s="5" t="e">
        <f t="shared" si="16"/>
        <v>#VALUE!</v>
      </c>
      <c r="G102" s="5" t="e">
        <f t="shared" si="17"/>
        <v>#VALUE!</v>
      </c>
      <c r="H102" s="5" t="e">
        <f t="shared" si="11"/>
        <v>#VALUE!</v>
      </c>
    </row>
    <row r="103" spans="2:8" x14ac:dyDescent="0.25">
      <c r="B103" s="3">
        <f t="shared" si="13"/>
        <v>96</v>
      </c>
      <c r="C103" s="5" t="e">
        <f t="shared" si="12"/>
        <v>#VALUE!</v>
      </c>
      <c r="D103" s="5" t="e">
        <f t="shared" si="14"/>
        <v>#VALUE!</v>
      </c>
      <c r="E103" s="5" t="e">
        <f t="shared" si="15"/>
        <v>#VALUE!</v>
      </c>
      <c r="F103" s="5" t="e">
        <f t="shared" si="16"/>
        <v>#VALUE!</v>
      </c>
      <c r="G103" s="5" t="e">
        <f t="shared" si="17"/>
        <v>#VALUE!</v>
      </c>
      <c r="H103" s="5" t="e">
        <f t="shared" si="11"/>
        <v>#VALUE!</v>
      </c>
    </row>
    <row r="104" spans="2:8" x14ac:dyDescent="0.25">
      <c r="B104" s="3">
        <f t="shared" si="13"/>
        <v>97</v>
      </c>
      <c r="C104" s="5" t="e">
        <f t="shared" si="12"/>
        <v>#VALUE!</v>
      </c>
      <c r="D104" s="5" t="e">
        <f t="shared" si="14"/>
        <v>#VALUE!</v>
      </c>
      <c r="E104" s="5" t="e">
        <f t="shared" si="15"/>
        <v>#VALUE!</v>
      </c>
      <c r="F104" s="5" t="e">
        <f t="shared" si="16"/>
        <v>#VALUE!</v>
      </c>
      <c r="G104" s="5" t="e">
        <f t="shared" si="17"/>
        <v>#VALUE!</v>
      </c>
      <c r="H104" s="5" t="e">
        <f t="shared" si="11"/>
        <v>#VALUE!</v>
      </c>
    </row>
    <row r="105" spans="2:8" x14ac:dyDescent="0.25">
      <c r="B105" s="3">
        <f t="shared" si="13"/>
        <v>98</v>
      </c>
      <c r="C105" s="5" t="e">
        <f t="shared" si="12"/>
        <v>#VALUE!</v>
      </c>
      <c r="D105" s="5" t="e">
        <f t="shared" si="14"/>
        <v>#VALUE!</v>
      </c>
      <c r="E105" s="5" t="e">
        <f t="shared" si="15"/>
        <v>#VALUE!</v>
      </c>
      <c r="F105" s="5" t="e">
        <f t="shared" si="16"/>
        <v>#VALUE!</v>
      </c>
      <c r="G105" s="5" t="e">
        <f t="shared" si="17"/>
        <v>#VALUE!</v>
      </c>
      <c r="H105" s="5" t="e">
        <f t="shared" si="11"/>
        <v>#VALUE!</v>
      </c>
    </row>
    <row r="106" spans="2:8" x14ac:dyDescent="0.25">
      <c r="B106" s="3">
        <f t="shared" si="13"/>
        <v>99</v>
      </c>
      <c r="C106" s="5" t="e">
        <f t="shared" si="12"/>
        <v>#VALUE!</v>
      </c>
      <c r="D106" s="5" t="e">
        <f t="shared" si="14"/>
        <v>#VALUE!</v>
      </c>
      <c r="E106" s="5" t="e">
        <f t="shared" si="15"/>
        <v>#VALUE!</v>
      </c>
      <c r="F106" s="5" t="e">
        <f t="shared" si="16"/>
        <v>#VALUE!</v>
      </c>
      <c r="G106" s="5" t="e">
        <f t="shared" si="17"/>
        <v>#VALUE!</v>
      </c>
      <c r="H106" s="5" t="e">
        <f t="shared" si="11"/>
        <v>#VALUE!</v>
      </c>
    </row>
    <row r="107" spans="2:8" x14ac:dyDescent="0.25">
      <c r="B107" s="3">
        <f t="shared" si="13"/>
        <v>100</v>
      </c>
      <c r="C107" s="5" t="e">
        <f t="shared" si="12"/>
        <v>#VALUE!</v>
      </c>
      <c r="D107" s="5" t="e">
        <f t="shared" si="14"/>
        <v>#VALUE!</v>
      </c>
      <c r="E107" s="5" t="e">
        <f t="shared" si="15"/>
        <v>#VALUE!</v>
      </c>
      <c r="F107" s="5" t="e">
        <f t="shared" si="16"/>
        <v>#VALUE!</v>
      </c>
      <c r="G107" s="5" t="e">
        <f t="shared" si="17"/>
        <v>#VALUE!</v>
      </c>
      <c r="H107" s="5" t="e">
        <f t="shared" si="11"/>
        <v>#VALUE!</v>
      </c>
    </row>
    <row r="108" spans="2:8" x14ac:dyDescent="0.25">
      <c r="B108" s="3">
        <f t="shared" si="13"/>
        <v>101</v>
      </c>
      <c r="C108" s="5" t="e">
        <f t="shared" si="12"/>
        <v>#VALUE!</v>
      </c>
      <c r="D108" s="5" t="e">
        <f t="shared" si="14"/>
        <v>#VALUE!</v>
      </c>
      <c r="E108" s="5" t="e">
        <f t="shared" si="15"/>
        <v>#VALUE!</v>
      </c>
      <c r="F108" s="5" t="e">
        <f t="shared" si="16"/>
        <v>#VALUE!</v>
      </c>
      <c r="G108" s="5" t="e">
        <f t="shared" si="17"/>
        <v>#VALUE!</v>
      </c>
      <c r="H108" s="5" t="e">
        <f t="shared" si="11"/>
        <v>#VALUE!</v>
      </c>
    </row>
    <row r="109" spans="2:8" x14ac:dyDescent="0.25">
      <c r="B109" s="3">
        <f t="shared" si="13"/>
        <v>102</v>
      </c>
      <c r="C109" s="5" t="e">
        <f t="shared" si="12"/>
        <v>#VALUE!</v>
      </c>
      <c r="D109" s="5" t="e">
        <f t="shared" si="14"/>
        <v>#VALUE!</v>
      </c>
      <c r="E109" s="5" t="e">
        <f t="shared" si="15"/>
        <v>#VALUE!</v>
      </c>
      <c r="F109" s="5" t="e">
        <f t="shared" si="16"/>
        <v>#VALUE!</v>
      </c>
      <c r="G109" s="5" t="e">
        <f t="shared" si="17"/>
        <v>#VALUE!</v>
      </c>
      <c r="H109" s="5" t="e">
        <f t="shared" si="11"/>
        <v>#VALUE!</v>
      </c>
    </row>
    <row r="110" spans="2:8" x14ac:dyDescent="0.25">
      <c r="B110" s="3">
        <f t="shared" si="13"/>
        <v>103</v>
      </c>
      <c r="C110" s="5" t="e">
        <f t="shared" si="12"/>
        <v>#VALUE!</v>
      </c>
      <c r="D110" s="5" t="e">
        <f t="shared" si="14"/>
        <v>#VALUE!</v>
      </c>
      <c r="E110" s="5" t="e">
        <f t="shared" si="15"/>
        <v>#VALUE!</v>
      </c>
      <c r="F110" s="5" t="e">
        <f t="shared" si="16"/>
        <v>#VALUE!</v>
      </c>
      <c r="G110" s="5" t="e">
        <f t="shared" si="17"/>
        <v>#VALUE!</v>
      </c>
      <c r="H110" s="5" t="e">
        <f t="shared" si="11"/>
        <v>#VALUE!</v>
      </c>
    </row>
    <row r="111" spans="2:8" x14ac:dyDescent="0.25">
      <c r="B111" s="3">
        <f t="shared" si="13"/>
        <v>104</v>
      </c>
      <c r="C111" s="5" t="e">
        <f t="shared" si="12"/>
        <v>#VALUE!</v>
      </c>
      <c r="D111" s="5" t="e">
        <f t="shared" si="14"/>
        <v>#VALUE!</v>
      </c>
      <c r="E111" s="5" t="e">
        <f t="shared" si="15"/>
        <v>#VALUE!</v>
      </c>
      <c r="F111" s="5" t="e">
        <f t="shared" si="16"/>
        <v>#VALUE!</v>
      </c>
      <c r="G111" s="5" t="e">
        <f t="shared" si="17"/>
        <v>#VALUE!</v>
      </c>
      <c r="H111" s="5" t="e">
        <f t="shared" si="11"/>
        <v>#VALUE!</v>
      </c>
    </row>
    <row r="112" spans="2:8" x14ac:dyDescent="0.25">
      <c r="B112" s="3">
        <f t="shared" si="13"/>
        <v>105</v>
      </c>
      <c r="C112" s="5" t="e">
        <f t="shared" si="12"/>
        <v>#VALUE!</v>
      </c>
      <c r="D112" s="5" t="e">
        <f t="shared" si="14"/>
        <v>#VALUE!</v>
      </c>
      <c r="E112" s="5" t="e">
        <f t="shared" si="15"/>
        <v>#VALUE!</v>
      </c>
      <c r="F112" s="5" t="e">
        <f t="shared" si="16"/>
        <v>#VALUE!</v>
      </c>
      <c r="G112" s="5" t="e">
        <f t="shared" si="17"/>
        <v>#VALUE!</v>
      </c>
      <c r="H112" s="5" t="e">
        <f t="shared" si="11"/>
        <v>#VALUE!</v>
      </c>
    </row>
    <row r="113" spans="2:8" x14ac:dyDescent="0.25">
      <c r="B113" s="3">
        <f t="shared" si="13"/>
        <v>106</v>
      </c>
      <c r="C113" s="5" t="e">
        <f t="shared" si="12"/>
        <v>#VALUE!</v>
      </c>
      <c r="D113" s="5" t="e">
        <f t="shared" si="14"/>
        <v>#VALUE!</v>
      </c>
      <c r="E113" s="5" t="e">
        <f t="shared" si="15"/>
        <v>#VALUE!</v>
      </c>
      <c r="F113" s="5" t="e">
        <f t="shared" si="16"/>
        <v>#VALUE!</v>
      </c>
      <c r="G113" s="5" t="e">
        <f t="shared" si="17"/>
        <v>#VALUE!</v>
      </c>
      <c r="H113" s="5" t="e">
        <f t="shared" si="11"/>
        <v>#VALUE!</v>
      </c>
    </row>
    <row r="114" spans="2:8" x14ac:dyDescent="0.25">
      <c r="B114" s="3">
        <f t="shared" si="13"/>
        <v>107</v>
      </c>
      <c r="C114" s="5" t="e">
        <f t="shared" si="12"/>
        <v>#VALUE!</v>
      </c>
      <c r="D114" s="5" t="e">
        <f t="shared" si="14"/>
        <v>#VALUE!</v>
      </c>
      <c r="E114" s="5" t="e">
        <f t="shared" si="15"/>
        <v>#VALUE!</v>
      </c>
      <c r="F114" s="5" t="e">
        <f t="shared" si="16"/>
        <v>#VALUE!</v>
      </c>
      <c r="G114" s="5" t="e">
        <f t="shared" si="17"/>
        <v>#VALUE!</v>
      </c>
      <c r="H114" s="5" t="e">
        <f t="shared" si="11"/>
        <v>#VALUE!</v>
      </c>
    </row>
    <row r="115" spans="2:8" x14ac:dyDescent="0.25">
      <c r="B115" s="3">
        <f t="shared" si="13"/>
        <v>108</v>
      </c>
      <c r="C115" s="5" t="e">
        <f t="shared" si="12"/>
        <v>#VALUE!</v>
      </c>
      <c r="D115" s="5" t="e">
        <f t="shared" si="14"/>
        <v>#VALUE!</v>
      </c>
      <c r="E115" s="5" t="e">
        <f t="shared" si="15"/>
        <v>#VALUE!</v>
      </c>
      <c r="F115" s="5" t="e">
        <f t="shared" si="16"/>
        <v>#VALUE!</v>
      </c>
      <c r="G115" s="5" t="e">
        <f t="shared" si="17"/>
        <v>#VALUE!</v>
      </c>
      <c r="H115" s="5" t="e">
        <f t="shared" si="11"/>
        <v>#VALUE!</v>
      </c>
    </row>
    <row r="116" spans="2:8" x14ac:dyDescent="0.25">
      <c r="B116" s="3">
        <f t="shared" si="13"/>
        <v>109</v>
      </c>
      <c r="C116" s="5" t="e">
        <f t="shared" si="12"/>
        <v>#VALUE!</v>
      </c>
      <c r="D116" s="5" t="e">
        <f t="shared" si="14"/>
        <v>#VALUE!</v>
      </c>
      <c r="E116" s="5" t="e">
        <f t="shared" si="15"/>
        <v>#VALUE!</v>
      </c>
      <c r="F116" s="5" t="e">
        <f t="shared" si="16"/>
        <v>#VALUE!</v>
      </c>
      <c r="G116" s="5" t="e">
        <f t="shared" si="17"/>
        <v>#VALUE!</v>
      </c>
      <c r="H116" s="5" t="e">
        <f t="shared" si="11"/>
        <v>#VALUE!</v>
      </c>
    </row>
    <row r="117" spans="2:8" x14ac:dyDescent="0.25">
      <c r="B117" s="3">
        <f t="shared" si="13"/>
        <v>110</v>
      </c>
      <c r="C117" s="5" t="e">
        <f t="shared" si="12"/>
        <v>#VALUE!</v>
      </c>
      <c r="D117" s="5" t="e">
        <f t="shared" si="14"/>
        <v>#VALUE!</v>
      </c>
      <c r="E117" s="5" t="e">
        <f t="shared" si="15"/>
        <v>#VALUE!</v>
      </c>
      <c r="F117" s="5" t="e">
        <f t="shared" si="16"/>
        <v>#VALUE!</v>
      </c>
      <c r="G117" s="5" t="e">
        <f t="shared" si="17"/>
        <v>#VALUE!</v>
      </c>
      <c r="H117" s="5" t="e">
        <f t="shared" si="11"/>
        <v>#VALUE!</v>
      </c>
    </row>
    <row r="118" spans="2:8" x14ac:dyDescent="0.25">
      <c r="B118" s="3">
        <f t="shared" si="13"/>
        <v>111</v>
      </c>
      <c r="C118" s="5" t="e">
        <f t="shared" si="12"/>
        <v>#VALUE!</v>
      </c>
      <c r="D118" s="5" t="e">
        <f t="shared" si="14"/>
        <v>#VALUE!</v>
      </c>
      <c r="E118" s="5" t="e">
        <f t="shared" si="15"/>
        <v>#VALUE!</v>
      </c>
      <c r="F118" s="5" t="e">
        <f t="shared" si="16"/>
        <v>#VALUE!</v>
      </c>
      <c r="G118" s="5" t="e">
        <f t="shared" si="17"/>
        <v>#VALUE!</v>
      </c>
      <c r="H118" s="5" t="e">
        <f t="shared" si="11"/>
        <v>#VALUE!</v>
      </c>
    </row>
    <row r="119" spans="2:8" x14ac:dyDescent="0.25">
      <c r="B119" s="3">
        <f t="shared" si="13"/>
        <v>112</v>
      </c>
      <c r="C119" s="5" t="e">
        <f t="shared" si="12"/>
        <v>#VALUE!</v>
      </c>
      <c r="D119" s="5" t="e">
        <f t="shared" si="14"/>
        <v>#VALUE!</v>
      </c>
      <c r="E119" s="5" t="e">
        <f t="shared" si="15"/>
        <v>#VALUE!</v>
      </c>
      <c r="F119" s="5" t="e">
        <f t="shared" si="16"/>
        <v>#VALUE!</v>
      </c>
      <c r="G119" s="5" t="e">
        <f t="shared" si="17"/>
        <v>#VALUE!</v>
      </c>
      <c r="H119" s="5" t="e">
        <f t="shared" si="11"/>
        <v>#VALUE!</v>
      </c>
    </row>
    <row r="120" spans="2:8" x14ac:dyDescent="0.25">
      <c r="B120" s="3">
        <f t="shared" si="13"/>
        <v>113</v>
      </c>
      <c r="C120" s="5" t="e">
        <f t="shared" si="12"/>
        <v>#VALUE!</v>
      </c>
      <c r="D120" s="5" t="e">
        <f t="shared" si="14"/>
        <v>#VALUE!</v>
      </c>
      <c r="E120" s="5" t="e">
        <f t="shared" si="15"/>
        <v>#VALUE!</v>
      </c>
      <c r="F120" s="5" t="e">
        <f t="shared" si="16"/>
        <v>#VALUE!</v>
      </c>
      <c r="G120" s="5" t="e">
        <f t="shared" si="17"/>
        <v>#VALUE!</v>
      </c>
      <c r="H120" s="5" t="e">
        <f t="shared" si="11"/>
        <v>#VALUE!</v>
      </c>
    </row>
    <row r="121" spans="2:8" x14ac:dyDescent="0.25">
      <c r="B121" s="3">
        <f t="shared" si="13"/>
        <v>114</v>
      </c>
      <c r="C121" s="5" t="e">
        <f t="shared" si="12"/>
        <v>#VALUE!</v>
      </c>
      <c r="D121" s="5" t="e">
        <f t="shared" si="14"/>
        <v>#VALUE!</v>
      </c>
      <c r="E121" s="5" t="e">
        <f t="shared" si="15"/>
        <v>#VALUE!</v>
      </c>
      <c r="F121" s="5" t="e">
        <f t="shared" si="16"/>
        <v>#VALUE!</v>
      </c>
      <c r="G121" s="5" t="e">
        <f t="shared" si="17"/>
        <v>#VALUE!</v>
      </c>
      <c r="H121" s="5" t="e">
        <f t="shared" si="11"/>
        <v>#VALUE!</v>
      </c>
    </row>
    <row r="122" spans="2:8" x14ac:dyDescent="0.25">
      <c r="B122" s="3">
        <f t="shared" si="13"/>
        <v>115</v>
      </c>
      <c r="C122" s="5" t="e">
        <f t="shared" si="12"/>
        <v>#VALUE!</v>
      </c>
      <c r="D122" s="5" t="e">
        <f t="shared" si="14"/>
        <v>#VALUE!</v>
      </c>
      <c r="E122" s="5" t="e">
        <f t="shared" si="15"/>
        <v>#VALUE!</v>
      </c>
      <c r="F122" s="5" t="e">
        <f t="shared" si="16"/>
        <v>#VALUE!</v>
      </c>
      <c r="G122" s="5" t="e">
        <f t="shared" si="17"/>
        <v>#VALUE!</v>
      </c>
      <c r="H122" s="5" t="e">
        <f t="shared" si="11"/>
        <v>#VALUE!</v>
      </c>
    </row>
    <row r="123" spans="2:8" x14ac:dyDescent="0.25">
      <c r="B123" s="3">
        <f t="shared" si="13"/>
        <v>116</v>
      </c>
      <c r="C123" s="5" t="e">
        <f t="shared" si="12"/>
        <v>#VALUE!</v>
      </c>
      <c r="D123" s="5" t="e">
        <f t="shared" si="14"/>
        <v>#VALUE!</v>
      </c>
      <c r="E123" s="5" t="e">
        <f t="shared" si="15"/>
        <v>#VALUE!</v>
      </c>
      <c r="F123" s="5" t="e">
        <f t="shared" si="16"/>
        <v>#VALUE!</v>
      </c>
      <c r="G123" s="5" t="e">
        <f t="shared" si="17"/>
        <v>#VALUE!</v>
      </c>
      <c r="H123" s="5" t="e">
        <f t="shared" si="11"/>
        <v>#VALUE!</v>
      </c>
    </row>
    <row r="124" spans="2:8" x14ac:dyDescent="0.25">
      <c r="B124" s="3">
        <f t="shared" si="13"/>
        <v>117</v>
      </c>
      <c r="C124" s="5" t="e">
        <f t="shared" si="12"/>
        <v>#VALUE!</v>
      </c>
      <c r="D124" s="5" t="e">
        <f t="shared" si="14"/>
        <v>#VALUE!</v>
      </c>
      <c r="E124" s="5" t="e">
        <f t="shared" si="15"/>
        <v>#VALUE!</v>
      </c>
      <c r="F124" s="5" t="e">
        <f t="shared" si="16"/>
        <v>#VALUE!</v>
      </c>
      <c r="G124" s="5" t="e">
        <f t="shared" si="17"/>
        <v>#VALUE!</v>
      </c>
      <c r="H124" s="5" t="e">
        <f t="shared" si="11"/>
        <v>#VALUE!</v>
      </c>
    </row>
    <row r="125" spans="2:8" x14ac:dyDescent="0.25">
      <c r="B125" s="3">
        <f t="shared" si="13"/>
        <v>118</v>
      </c>
      <c r="C125" s="5" t="e">
        <f t="shared" si="12"/>
        <v>#VALUE!</v>
      </c>
      <c r="D125" s="5" t="e">
        <f t="shared" si="14"/>
        <v>#VALUE!</v>
      </c>
      <c r="E125" s="5" t="e">
        <f t="shared" si="15"/>
        <v>#VALUE!</v>
      </c>
      <c r="F125" s="5" t="e">
        <f t="shared" si="16"/>
        <v>#VALUE!</v>
      </c>
      <c r="G125" s="5" t="e">
        <f t="shared" si="17"/>
        <v>#VALUE!</v>
      </c>
      <c r="H125" s="5" t="e">
        <f t="shared" si="11"/>
        <v>#VALUE!</v>
      </c>
    </row>
    <row r="126" spans="2:8" x14ac:dyDescent="0.25">
      <c r="B126" s="3">
        <f t="shared" si="13"/>
        <v>119</v>
      </c>
      <c r="C126" s="5" t="e">
        <f t="shared" si="12"/>
        <v>#VALUE!</v>
      </c>
      <c r="D126" s="5" t="e">
        <f t="shared" si="14"/>
        <v>#VALUE!</v>
      </c>
      <c r="E126" s="5" t="e">
        <f t="shared" si="15"/>
        <v>#VALUE!</v>
      </c>
      <c r="F126" s="5" t="e">
        <f t="shared" si="16"/>
        <v>#VALUE!</v>
      </c>
      <c r="G126" s="5" t="e">
        <f t="shared" si="17"/>
        <v>#VALUE!</v>
      </c>
      <c r="H126" s="5" t="e">
        <f t="shared" si="11"/>
        <v>#VALUE!</v>
      </c>
    </row>
    <row r="127" spans="2:8" x14ac:dyDescent="0.25">
      <c r="B127" s="3">
        <f t="shared" si="13"/>
        <v>120</v>
      </c>
      <c r="C127" s="5" t="e">
        <f t="shared" si="12"/>
        <v>#VALUE!</v>
      </c>
      <c r="D127" s="5" t="e">
        <f t="shared" si="14"/>
        <v>#VALUE!</v>
      </c>
      <c r="E127" s="5" t="e">
        <f t="shared" si="15"/>
        <v>#VALUE!</v>
      </c>
      <c r="F127" s="5" t="e">
        <f t="shared" si="16"/>
        <v>#VALUE!</v>
      </c>
      <c r="G127" s="5" t="e">
        <f t="shared" si="17"/>
        <v>#VALUE!</v>
      </c>
      <c r="H127" s="5" t="e">
        <f t="shared" si="11"/>
        <v>#VALUE!</v>
      </c>
    </row>
    <row r="128" spans="2:8" x14ac:dyDescent="0.25">
      <c r="B128" s="3">
        <f t="shared" si="13"/>
        <v>121</v>
      </c>
      <c r="C128" s="5" t="e">
        <f t="shared" si="12"/>
        <v>#VALUE!</v>
      </c>
      <c r="D128" s="5" t="e">
        <f t="shared" si="14"/>
        <v>#VALUE!</v>
      </c>
      <c r="E128" s="5" t="e">
        <f t="shared" si="15"/>
        <v>#VALUE!</v>
      </c>
      <c r="F128" s="5" t="e">
        <f t="shared" si="16"/>
        <v>#VALUE!</v>
      </c>
      <c r="G128" s="5" t="e">
        <f t="shared" si="17"/>
        <v>#VALUE!</v>
      </c>
      <c r="H128" s="5" t="e">
        <f t="shared" si="11"/>
        <v>#VALUE!</v>
      </c>
    </row>
    <row r="129" spans="2:8" x14ac:dyDescent="0.25">
      <c r="B129" s="3">
        <f t="shared" si="13"/>
        <v>122</v>
      </c>
      <c r="C129" s="5" t="e">
        <f t="shared" si="12"/>
        <v>#VALUE!</v>
      </c>
      <c r="D129" s="5" t="e">
        <f t="shared" si="14"/>
        <v>#VALUE!</v>
      </c>
      <c r="E129" s="5" t="e">
        <f t="shared" si="15"/>
        <v>#VALUE!</v>
      </c>
      <c r="F129" s="5" t="e">
        <f t="shared" si="16"/>
        <v>#VALUE!</v>
      </c>
      <c r="G129" s="5" t="e">
        <f t="shared" si="17"/>
        <v>#VALUE!</v>
      </c>
      <c r="H129" s="5" t="e">
        <f t="shared" si="11"/>
        <v>#VALUE!</v>
      </c>
    </row>
    <row r="130" spans="2:8" x14ac:dyDescent="0.25">
      <c r="B130" s="3">
        <f t="shared" si="13"/>
        <v>123</v>
      </c>
      <c r="C130" s="5" t="e">
        <f t="shared" si="12"/>
        <v>#VALUE!</v>
      </c>
      <c r="D130" s="5" t="e">
        <f t="shared" si="14"/>
        <v>#VALUE!</v>
      </c>
      <c r="E130" s="5" t="e">
        <f t="shared" si="15"/>
        <v>#VALUE!</v>
      </c>
      <c r="F130" s="5" t="e">
        <f t="shared" si="16"/>
        <v>#VALUE!</v>
      </c>
      <c r="G130" s="5" t="e">
        <f t="shared" si="17"/>
        <v>#VALUE!</v>
      </c>
      <c r="H130" s="5" t="e">
        <f t="shared" si="11"/>
        <v>#VALUE!</v>
      </c>
    </row>
    <row r="131" spans="2:8" x14ac:dyDescent="0.25">
      <c r="B131" s="3">
        <f t="shared" si="13"/>
        <v>124</v>
      </c>
      <c r="C131" s="5" t="e">
        <f t="shared" si="12"/>
        <v>#VALUE!</v>
      </c>
      <c r="D131" s="5" t="e">
        <f t="shared" si="14"/>
        <v>#VALUE!</v>
      </c>
      <c r="E131" s="5" t="e">
        <f t="shared" si="15"/>
        <v>#VALUE!</v>
      </c>
      <c r="F131" s="5" t="e">
        <f t="shared" si="16"/>
        <v>#VALUE!</v>
      </c>
      <c r="G131" s="5" t="e">
        <f t="shared" si="17"/>
        <v>#VALUE!</v>
      </c>
      <c r="H131" s="5" t="e">
        <f t="shared" si="11"/>
        <v>#VALUE!</v>
      </c>
    </row>
    <row r="132" spans="2:8" x14ac:dyDescent="0.25">
      <c r="B132" s="3">
        <f t="shared" si="13"/>
        <v>125</v>
      </c>
      <c r="C132" s="5" t="e">
        <f t="shared" si="12"/>
        <v>#VALUE!</v>
      </c>
      <c r="D132" s="5" t="e">
        <f t="shared" si="14"/>
        <v>#VALUE!</v>
      </c>
      <c r="E132" s="5" t="e">
        <f t="shared" si="15"/>
        <v>#VALUE!</v>
      </c>
      <c r="F132" s="5" t="e">
        <f t="shared" si="16"/>
        <v>#VALUE!</v>
      </c>
      <c r="G132" s="5" t="e">
        <f t="shared" si="17"/>
        <v>#VALUE!</v>
      </c>
      <c r="H132" s="5" t="e">
        <f t="shared" si="11"/>
        <v>#VALUE!</v>
      </c>
    </row>
    <row r="133" spans="2:8" x14ac:dyDescent="0.25">
      <c r="B133" s="3">
        <f t="shared" si="13"/>
        <v>126</v>
      </c>
      <c r="C133" s="5" t="e">
        <f t="shared" si="12"/>
        <v>#VALUE!</v>
      </c>
      <c r="D133" s="5" t="e">
        <f t="shared" si="14"/>
        <v>#VALUE!</v>
      </c>
      <c r="E133" s="5" t="e">
        <f t="shared" si="15"/>
        <v>#VALUE!</v>
      </c>
      <c r="F133" s="5" t="e">
        <f t="shared" si="16"/>
        <v>#VALUE!</v>
      </c>
      <c r="G133" s="5" t="e">
        <f t="shared" si="17"/>
        <v>#VALUE!</v>
      </c>
      <c r="H133" s="5" t="e">
        <f t="shared" si="11"/>
        <v>#VALUE!</v>
      </c>
    </row>
    <row r="134" spans="2:8" x14ac:dyDescent="0.25">
      <c r="B134" s="3">
        <f t="shared" si="13"/>
        <v>127</v>
      </c>
      <c r="C134" s="5" t="e">
        <f t="shared" si="12"/>
        <v>#VALUE!</v>
      </c>
      <c r="D134" s="5" t="e">
        <f t="shared" si="14"/>
        <v>#VALUE!</v>
      </c>
      <c r="E134" s="5" t="e">
        <f t="shared" si="15"/>
        <v>#VALUE!</v>
      </c>
      <c r="F134" s="5" t="e">
        <f t="shared" si="16"/>
        <v>#VALUE!</v>
      </c>
      <c r="G134" s="5" t="e">
        <f t="shared" si="17"/>
        <v>#VALUE!</v>
      </c>
      <c r="H134" s="5" t="e">
        <f t="shared" si="11"/>
        <v>#VALUE!</v>
      </c>
    </row>
    <row r="135" spans="2:8" x14ac:dyDescent="0.25">
      <c r="B135" s="3">
        <f t="shared" si="13"/>
        <v>128</v>
      </c>
      <c r="C135" s="5" t="e">
        <f t="shared" si="12"/>
        <v>#VALUE!</v>
      </c>
      <c r="D135" s="5" t="e">
        <f t="shared" si="14"/>
        <v>#VALUE!</v>
      </c>
      <c r="E135" s="5" t="e">
        <f t="shared" si="15"/>
        <v>#VALUE!</v>
      </c>
      <c r="F135" s="5" t="e">
        <f t="shared" si="16"/>
        <v>#VALUE!</v>
      </c>
      <c r="G135" s="5" t="e">
        <f t="shared" si="17"/>
        <v>#VALUE!</v>
      </c>
      <c r="H135" s="5" t="e">
        <f t="shared" ref="H135:H198" si="18">IF(B135="","",(IF(Nterm&gt;1,MIN(C135:E135),IF(Nterm&lt;1,MAX(C135,F135,G135),C135))))</f>
        <v>#VALUE!</v>
      </c>
    </row>
    <row r="136" spans="2:8" x14ac:dyDescent="0.25">
      <c r="B136" s="3">
        <f t="shared" si="13"/>
        <v>129</v>
      </c>
      <c r="C136" s="5" t="e">
        <f t="shared" ref="C136:C199" si="19">9*(B136/lengte)+Nterm</f>
        <v>#VALUE!</v>
      </c>
      <c r="D136" s="5" t="e">
        <f t="shared" si="14"/>
        <v>#VALUE!</v>
      </c>
      <c r="E136" s="5" t="e">
        <f t="shared" si="15"/>
        <v>#VALUE!</v>
      </c>
      <c r="F136" s="5" t="e">
        <f t="shared" si="16"/>
        <v>#VALUE!</v>
      </c>
      <c r="G136" s="5" t="e">
        <f t="shared" si="17"/>
        <v>#VALUE!</v>
      </c>
      <c r="H136" s="5" t="e">
        <f t="shared" si="18"/>
        <v>#VALUE!</v>
      </c>
    </row>
    <row r="137" spans="2:8" x14ac:dyDescent="0.25">
      <c r="B137" s="3">
        <f t="shared" ref="B137:B200" si="20">IF(B136&lt;lengte,B136+1,"")</f>
        <v>130</v>
      </c>
      <c r="C137" s="5" t="e">
        <f t="shared" si="19"/>
        <v>#VALUE!</v>
      </c>
      <c r="D137" s="5" t="e">
        <f t="shared" si="14"/>
        <v>#VALUE!</v>
      </c>
      <c r="E137" s="5" t="e">
        <f t="shared" si="15"/>
        <v>#VALUE!</v>
      </c>
      <c r="F137" s="5" t="e">
        <f t="shared" si="16"/>
        <v>#VALUE!</v>
      </c>
      <c r="G137" s="5" t="e">
        <f t="shared" si="17"/>
        <v>#VALUE!</v>
      </c>
      <c r="H137" s="5" t="e">
        <f t="shared" si="18"/>
        <v>#VALUE!</v>
      </c>
    </row>
    <row r="138" spans="2:8" x14ac:dyDescent="0.25">
      <c r="B138" s="3">
        <f t="shared" si="20"/>
        <v>131</v>
      </c>
      <c r="C138" s="5" t="e">
        <f t="shared" si="19"/>
        <v>#VALUE!</v>
      </c>
      <c r="D138" s="5" t="e">
        <f t="shared" si="14"/>
        <v>#VALUE!</v>
      </c>
      <c r="E138" s="5" t="e">
        <f t="shared" si="15"/>
        <v>#VALUE!</v>
      </c>
      <c r="F138" s="5" t="e">
        <f t="shared" si="16"/>
        <v>#VALUE!</v>
      </c>
      <c r="G138" s="5" t="e">
        <f t="shared" si="17"/>
        <v>#VALUE!</v>
      </c>
      <c r="H138" s="5" t="e">
        <f t="shared" si="18"/>
        <v>#VALUE!</v>
      </c>
    </row>
    <row r="139" spans="2:8" x14ac:dyDescent="0.25">
      <c r="B139" s="3">
        <f t="shared" si="20"/>
        <v>132</v>
      </c>
      <c r="C139" s="5" t="e">
        <f t="shared" si="19"/>
        <v>#VALUE!</v>
      </c>
      <c r="D139" s="5" t="e">
        <f t="shared" si="14"/>
        <v>#VALUE!</v>
      </c>
      <c r="E139" s="5" t="e">
        <f t="shared" si="15"/>
        <v>#VALUE!</v>
      </c>
      <c r="F139" s="5" t="e">
        <f t="shared" si="16"/>
        <v>#VALUE!</v>
      </c>
      <c r="G139" s="5" t="e">
        <f t="shared" si="17"/>
        <v>#VALUE!</v>
      </c>
      <c r="H139" s="5" t="e">
        <f t="shared" si="18"/>
        <v>#VALUE!</v>
      </c>
    </row>
    <row r="140" spans="2:8" x14ac:dyDescent="0.25">
      <c r="B140" s="3">
        <f t="shared" si="20"/>
        <v>133</v>
      </c>
      <c r="C140" s="5" t="e">
        <f t="shared" si="19"/>
        <v>#VALUE!</v>
      </c>
      <c r="D140" s="5" t="e">
        <f t="shared" si="14"/>
        <v>#VALUE!</v>
      </c>
      <c r="E140" s="5" t="e">
        <f t="shared" si="15"/>
        <v>#VALUE!</v>
      </c>
      <c r="F140" s="5" t="e">
        <f t="shared" si="16"/>
        <v>#VALUE!</v>
      </c>
      <c r="G140" s="5" t="e">
        <f t="shared" si="17"/>
        <v>#VALUE!</v>
      </c>
      <c r="H140" s="5" t="e">
        <f t="shared" si="18"/>
        <v>#VALUE!</v>
      </c>
    </row>
    <row r="141" spans="2:8" x14ac:dyDescent="0.25">
      <c r="B141" s="3">
        <f t="shared" si="20"/>
        <v>134</v>
      </c>
      <c r="C141" s="5" t="e">
        <f t="shared" si="19"/>
        <v>#VALUE!</v>
      </c>
      <c r="D141" s="5" t="e">
        <f t="shared" si="14"/>
        <v>#VALUE!</v>
      </c>
      <c r="E141" s="5" t="e">
        <f t="shared" si="15"/>
        <v>#VALUE!</v>
      </c>
      <c r="F141" s="5" t="e">
        <f t="shared" si="16"/>
        <v>#VALUE!</v>
      </c>
      <c r="G141" s="5" t="e">
        <f t="shared" si="17"/>
        <v>#VALUE!</v>
      </c>
      <c r="H141" s="5" t="e">
        <f t="shared" si="18"/>
        <v>#VALUE!</v>
      </c>
    </row>
    <row r="142" spans="2:8" x14ac:dyDescent="0.25">
      <c r="B142" s="3">
        <f t="shared" si="20"/>
        <v>135</v>
      </c>
      <c r="C142" s="5" t="e">
        <f t="shared" si="19"/>
        <v>#VALUE!</v>
      </c>
      <c r="D142" s="5" t="e">
        <f t="shared" si="14"/>
        <v>#VALUE!</v>
      </c>
      <c r="E142" s="5" t="e">
        <f t="shared" si="15"/>
        <v>#VALUE!</v>
      </c>
      <c r="F142" s="5" t="e">
        <f t="shared" si="16"/>
        <v>#VALUE!</v>
      </c>
      <c r="G142" s="5" t="e">
        <f t="shared" si="17"/>
        <v>#VALUE!</v>
      </c>
      <c r="H142" s="5" t="e">
        <f t="shared" si="18"/>
        <v>#VALUE!</v>
      </c>
    </row>
    <row r="143" spans="2:8" x14ac:dyDescent="0.25">
      <c r="B143" s="3">
        <f t="shared" si="20"/>
        <v>136</v>
      </c>
      <c r="C143" s="5" t="e">
        <f t="shared" si="19"/>
        <v>#VALUE!</v>
      </c>
      <c r="D143" s="5" t="e">
        <f t="shared" si="14"/>
        <v>#VALUE!</v>
      </c>
      <c r="E143" s="5" t="e">
        <f t="shared" si="15"/>
        <v>#VALUE!</v>
      </c>
      <c r="F143" s="5" t="e">
        <f t="shared" si="16"/>
        <v>#VALUE!</v>
      </c>
      <c r="G143" s="5" t="e">
        <f t="shared" si="17"/>
        <v>#VALUE!</v>
      </c>
      <c r="H143" s="5" t="e">
        <f t="shared" si="18"/>
        <v>#VALUE!</v>
      </c>
    </row>
    <row r="144" spans="2:8" x14ac:dyDescent="0.25">
      <c r="B144" s="3">
        <f t="shared" si="20"/>
        <v>137</v>
      </c>
      <c r="C144" s="5" t="e">
        <f t="shared" si="19"/>
        <v>#VALUE!</v>
      </c>
      <c r="D144" s="5" t="e">
        <f t="shared" si="14"/>
        <v>#VALUE!</v>
      </c>
      <c r="E144" s="5" t="e">
        <f t="shared" si="15"/>
        <v>#VALUE!</v>
      </c>
      <c r="F144" s="5" t="e">
        <f t="shared" si="16"/>
        <v>#VALUE!</v>
      </c>
      <c r="G144" s="5" t="e">
        <f t="shared" si="17"/>
        <v>#VALUE!</v>
      </c>
      <c r="H144" s="5" t="e">
        <f t="shared" si="18"/>
        <v>#VALUE!</v>
      </c>
    </row>
    <row r="145" spans="2:8" x14ac:dyDescent="0.25">
      <c r="B145" s="3">
        <f t="shared" si="20"/>
        <v>138</v>
      </c>
      <c r="C145" s="5" t="e">
        <f t="shared" si="19"/>
        <v>#VALUE!</v>
      </c>
      <c r="D145" s="5" t="e">
        <f t="shared" si="14"/>
        <v>#VALUE!</v>
      </c>
      <c r="E145" s="5" t="e">
        <f t="shared" si="15"/>
        <v>#VALUE!</v>
      </c>
      <c r="F145" s="5" t="e">
        <f t="shared" si="16"/>
        <v>#VALUE!</v>
      </c>
      <c r="G145" s="5" t="e">
        <f t="shared" si="17"/>
        <v>#VALUE!</v>
      </c>
      <c r="H145" s="5" t="e">
        <f t="shared" si="18"/>
        <v>#VALUE!</v>
      </c>
    </row>
    <row r="146" spans="2:8" x14ac:dyDescent="0.25">
      <c r="B146" s="3">
        <f t="shared" si="20"/>
        <v>139</v>
      </c>
      <c r="C146" s="5" t="e">
        <f t="shared" si="19"/>
        <v>#VALUE!</v>
      </c>
      <c r="D146" s="5" t="e">
        <f t="shared" ref="D146:D206" si="21">1+B146*(9/lengte)*2</f>
        <v>#VALUE!</v>
      </c>
      <c r="E146" s="5" t="e">
        <f t="shared" ref="E146:E206" si="22">10-(lengte-B146)*(9/lengte)*0.5</f>
        <v>#VALUE!</v>
      </c>
      <c r="F146" s="5" t="e">
        <f t="shared" ref="F146:F206" si="23">1+B146*(9/lengte)*0.5</f>
        <v>#VALUE!</v>
      </c>
      <c r="G146" s="5" t="e">
        <f t="shared" ref="G146:G206" si="24">10-(lengte-B146)*(9/lengte)*2</f>
        <v>#VALUE!</v>
      </c>
      <c r="H146" s="5" t="e">
        <f t="shared" si="18"/>
        <v>#VALUE!</v>
      </c>
    </row>
    <row r="147" spans="2:8" x14ac:dyDescent="0.25">
      <c r="B147" s="3">
        <f t="shared" si="20"/>
        <v>140</v>
      </c>
      <c r="C147" s="5" t="e">
        <f t="shared" si="19"/>
        <v>#VALUE!</v>
      </c>
      <c r="D147" s="5" t="e">
        <f t="shared" si="21"/>
        <v>#VALUE!</v>
      </c>
      <c r="E147" s="5" t="e">
        <f t="shared" si="22"/>
        <v>#VALUE!</v>
      </c>
      <c r="F147" s="5" t="e">
        <f t="shared" si="23"/>
        <v>#VALUE!</v>
      </c>
      <c r="G147" s="5" t="e">
        <f t="shared" si="24"/>
        <v>#VALUE!</v>
      </c>
      <c r="H147" s="5" t="e">
        <f t="shared" si="18"/>
        <v>#VALUE!</v>
      </c>
    </row>
    <row r="148" spans="2:8" x14ac:dyDescent="0.25">
      <c r="B148" s="3">
        <f t="shared" si="20"/>
        <v>141</v>
      </c>
      <c r="C148" s="5" t="e">
        <f t="shared" si="19"/>
        <v>#VALUE!</v>
      </c>
      <c r="D148" s="5" t="e">
        <f t="shared" si="21"/>
        <v>#VALUE!</v>
      </c>
      <c r="E148" s="5" t="e">
        <f t="shared" si="22"/>
        <v>#VALUE!</v>
      </c>
      <c r="F148" s="5" t="e">
        <f t="shared" si="23"/>
        <v>#VALUE!</v>
      </c>
      <c r="G148" s="5" t="e">
        <f t="shared" si="24"/>
        <v>#VALUE!</v>
      </c>
      <c r="H148" s="5" t="e">
        <f t="shared" si="18"/>
        <v>#VALUE!</v>
      </c>
    </row>
    <row r="149" spans="2:8" x14ac:dyDescent="0.25">
      <c r="B149" s="3">
        <f t="shared" si="20"/>
        <v>142</v>
      </c>
      <c r="C149" s="5" t="e">
        <f t="shared" si="19"/>
        <v>#VALUE!</v>
      </c>
      <c r="D149" s="5" t="e">
        <f t="shared" si="21"/>
        <v>#VALUE!</v>
      </c>
      <c r="E149" s="5" t="e">
        <f t="shared" si="22"/>
        <v>#VALUE!</v>
      </c>
      <c r="F149" s="5" t="e">
        <f t="shared" si="23"/>
        <v>#VALUE!</v>
      </c>
      <c r="G149" s="5" t="e">
        <f t="shared" si="24"/>
        <v>#VALUE!</v>
      </c>
      <c r="H149" s="5" t="e">
        <f t="shared" si="18"/>
        <v>#VALUE!</v>
      </c>
    </row>
    <row r="150" spans="2:8" x14ac:dyDescent="0.25">
      <c r="B150" s="3">
        <f t="shared" si="20"/>
        <v>143</v>
      </c>
      <c r="C150" s="5" t="e">
        <f t="shared" si="19"/>
        <v>#VALUE!</v>
      </c>
      <c r="D150" s="5" t="e">
        <f t="shared" si="21"/>
        <v>#VALUE!</v>
      </c>
      <c r="E150" s="5" t="e">
        <f t="shared" si="22"/>
        <v>#VALUE!</v>
      </c>
      <c r="F150" s="5" t="e">
        <f t="shared" si="23"/>
        <v>#VALUE!</v>
      </c>
      <c r="G150" s="5" t="e">
        <f t="shared" si="24"/>
        <v>#VALUE!</v>
      </c>
      <c r="H150" s="5" t="e">
        <f t="shared" si="18"/>
        <v>#VALUE!</v>
      </c>
    </row>
    <row r="151" spans="2:8" x14ac:dyDescent="0.25">
      <c r="B151" s="3">
        <f t="shared" si="20"/>
        <v>144</v>
      </c>
      <c r="C151" s="5" t="e">
        <f t="shared" si="19"/>
        <v>#VALUE!</v>
      </c>
      <c r="D151" s="5" t="e">
        <f t="shared" si="21"/>
        <v>#VALUE!</v>
      </c>
      <c r="E151" s="5" t="e">
        <f t="shared" si="22"/>
        <v>#VALUE!</v>
      </c>
      <c r="F151" s="5" t="e">
        <f t="shared" si="23"/>
        <v>#VALUE!</v>
      </c>
      <c r="G151" s="5" t="e">
        <f t="shared" si="24"/>
        <v>#VALUE!</v>
      </c>
      <c r="H151" s="5" t="e">
        <f t="shared" si="18"/>
        <v>#VALUE!</v>
      </c>
    </row>
    <row r="152" spans="2:8" x14ac:dyDescent="0.25">
      <c r="B152" s="3">
        <f t="shared" si="20"/>
        <v>145</v>
      </c>
      <c r="C152" s="5" t="e">
        <f t="shared" si="19"/>
        <v>#VALUE!</v>
      </c>
      <c r="D152" s="5" t="e">
        <f t="shared" si="21"/>
        <v>#VALUE!</v>
      </c>
      <c r="E152" s="5" t="e">
        <f t="shared" si="22"/>
        <v>#VALUE!</v>
      </c>
      <c r="F152" s="5" t="e">
        <f t="shared" si="23"/>
        <v>#VALUE!</v>
      </c>
      <c r="G152" s="5" t="e">
        <f t="shared" si="24"/>
        <v>#VALUE!</v>
      </c>
      <c r="H152" s="5" t="e">
        <f t="shared" si="18"/>
        <v>#VALUE!</v>
      </c>
    </row>
    <row r="153" spans="2:8" x14ac:dyDescent="0.25">
      <c r="B153" s="3">
        <f t="shared" si="20"/>
        <v>146</v>
      </c>
      <c r="C153" s="5" t="e">
        <f t="shared" si="19"/>
        <v>#VALUE!</v>
      </c>
      <c r="D153" s="5" t="e">
        <f t="shared" si="21"/>
        <v>#VALUE!</v>
      </c>
      <c r="E153" s="5" t="e">
        <f t="shared" si="22"/>
        <v>#VALUE!</v>
      </c>
      <c r="F153" s="5" t="e">
        <f t="shared" si="23"/>
        <v>#VALUE!</v>
      </c>
      <c r="G153" s="5" t="e">
        <f t="shared" si="24"/>
        <v>#VALUE!</v>
      </c>
      <c r="H153" s="5" t="e">
        <f t="shared" si="18"/>
        <v>#VALUE!</v>
      </c>
    </row>
    <row r="154" spans="2:8" x14ac:dyDescent="0.25">
      <c r="B154" s="3">
        <f t="shared" si="20"/>
        <v>147</v>
      </c>
      <c r="C154" s="5" t="e">
        <f t="shared" si="19"/>
        <v>#VALUE!</v>
      </c>
      <c r="D154" s="5" t="e">
        <f t="shared" si="21"/>
        <v>#VALUE!</v>
      </c>
      <c r="E154" s="5" t="e">
        <f t="shared" si="22"/>
        <v>#VALUE!</v>
      </c>
      <c r="F154" s="5" t="e">
        <f t="shared" si="23"/>
        <v>#VALUE!</v>
      </c>
      <c r="G154" s="5" t="e">
        <f t="shared" si="24"/>
        <v>#VALUE!</v>
      </c>
      <c r="H154" s="5" t="e">
        <f t="shared" si="18"/>
        <v>#VALUE!</v>
      </c>
    </row>
    <row r="155" spans="2:8" x14ac:dyDescent="0.25">
      <c r="B155" s="3">
        <f t="shared" si="20"/>
        <v>148</v>
      </c>
      <c r="C155" s="5" t="e">
        <f t="shared" si="19"/>
        <v>#VALUE!</v>
      </c>
      <c r="D155" s="5" t="e">
        <f t="shared" si="21"/>
        <v>#VALUE!</v>
      </c>
      <c r="E155" s="5" t="e">
        <f t="shared" si="22"/>
        <v>#VALUE!</v>
      </c>
      <c r="F155" s="5" t="e">
        <f t="shared" si="23"/>
        <v>#VALUE!</v>
      </c>
      <c r="G155" s="5" t="e">
        <f t="shared" si="24"/>
        <v>#VALUE!</v>
      </c>
      <c r="H155" s="5" t="e">
        <f t="shared" si="18"/>
        <v>#VALUE!</v>
      </c>
    </row>
    <row r="156" spans="2:8" x14ac:dyDescent="0.25">
      <c r="B156" s="3">
        <f t="shared" si="20"/>
        <v>149</v>
      </c>
      <c r="C156" s="5" t="e">
        <f t="shared" si="19"/>
        <v>#VALUE!</v>
      </c>
      <c r="D156" s="5" t="e">
        <f t="shared" si="21"/>
        <v>#VALUE!</v>
      </c>
      <c r="E156" s="5" t="e">
        <f t="shared" si="22"/>
        <v>#VALUE!</v>
      </c>
      <c r="F156" s="5" t="e">
        <f t="shared" si="23"/>
        <v>#VALUE!</v>
      </c>
      <c r="G156" s="5" t="e">
        <f t="shared" si="24"/>
        <v>#VALUE!</v>
      </c>
      <c r="H156" s="5" t="e">
        <f t="shared" si="18"/>
        <v>#VALUE!</v>
      </c>
    </row>
    <row r="157" spans="2:8" x14ac:dyDescent="0.25">
      <c r="B157" s="3">
        <f t="shared" si="20"/>
        <v>150</v>
      </c>
      <c r="C157" s="5" t="e">
        <f t="shared" si="19"/>
        <v>#VALUE!</v>
      </c>
      <c r="D157" s="5" t="e">
        <f t="shared" si="21"/>
        <v>#VALUE!</v>
      </c>
      <c r="E157" s="5" t="e">
        <f t="shared" si="22"/>
        <v>#VALUE!</v>
      </c>
      <c r="F157" s="5" t="e">
        <f t="shared" si="23"/>
        <v>#VALUE!</v>
      </c>
      <c r="G157" s="5" t="e">
        <f t="shared" si="24"/>
        <v>#VALUE!</v>
      </c>
      <c r="H157" s="5" t="e">
        <f t="shared" si="18"/>
        <v>#VALUE!</v>
      </c>
    </row>
    <row r="158" spans="2:8" x14ac:dyDescent="0.25">
      <c r="B158" s="3">
        <f t="shared" si="20"/>
        <v>151</v>
      </c>
      <c r="C158" s="5" t="e">
        <f t="shared" si="19"/>
        <v>#VALUE!</v>
      </c>
      <c r="D158" s="5" t="e">
        <f t="shared" si="21"/>
        <v>#VALUE!</v>
      </c>
      <c r="E158" s="5" t="e">
        <f t="shared" si="22"/>
        <v>#VALUE!</v>
      </c>
      <c r="F158" s="5" t="e">
        <f t="shared" si="23"/>
        <v>#VALUE!</v>
      </c>
      <c r="G158" s="5" t="e">
        <f t="shared" si="24"/>
        <v>#VALUE!</v>
      </c>
      <c r="H158" s="5" t="e">
        <f t="shared" si="18"/>
        <v>#VALUE!</v>
      </c>
    </row>
    <row r="159" spans="2:8" x14ac:dyDescent="0.25">
      <c r="B159" s="3">
        <f t="shared" si="20"/>
        <v>152</v>
      </c>
      <c r="C159" s="5" t="e">
        <f t="shared" si="19"/>
        <v>#VALUE!</v>
      </c>
      <c r="D159" s="5" t="e">
        <f t="shared" si="21"/>
        <v>#VALUE!</v>
      </c>
      <c r="E159" s="5" t="e">
        <f t="shared" si="22"/>
        <v>#VALUE!</v>
      </c>
      <c r="F159" s="5" t="e">
        <f t="shared" si="23"/>
        <v>#VALUE!</v>
      </c>
      <c r="G159" s="5" t="e">
        <f t="shared" si="24"/>
        <v>#VALUE!</v>
      </c>
      <c r="H159" s="5" t="e">
        <f t="shared" si="18"/>
        <v>#VALUE!</v>
      </c>
    </row>
    <row r="160" spans="2:8" x14ac:dyDescent="0.25">
      <c r="B160" s="3">
        <f t="shared" si="20"/>
        <v>153</v>
      </c>
      <c r="C160" s="5" t="e">
        <f t="shared" si="19"/>
        <v>#VALUE!</v>
      </c>
      <c r="D160" s="5" t="e">
        <f t="shared" si="21"/>
        <v>#VALUE!</v>
      </c>
      <c r="E160" s="5" t="e">
        <f t="shared" si="22"/>
        <v>#VALUE!</v>
      </c>
      <c r="F160" s="5" t="e">
        <f t="shared" si="23"/>
        <v>#VALUE!</v>
      </c>
      <c r="G160" s="5" t="e">
        <f t="shared" si="24"/>
        <v>#VALUE!</v>
      </c>
      <c r="H160" s="5" t="e">
        <f t="shared" si="18"/>
        <v>#VALUE!</v>
      </c>
    </row>
    <row r="161" spans="2:8" x14ac:dyDescent="0.25">
      <c r="B161" s="3">
        <f t="shared" si="20"/>
        <v>154</v>
      </c>
      <c r="C161" s="5" t="e">
        <f t="shared" si="19"/>
        <v>#VALUE!</v>
      </c>
      <c r="D161" s="5" t="e">
        <f t="shared" si="21"/>
        <v>#VALUE!</v>
      </c>
      <c r="E161" s="5" t="e">
        <f t="shared" si="22"/>
        <v>#VALUE!</v>
      </c>
      <c r="F161" s="5" t="e">
        <f t="shared" si="23"/>
        <v>#VALUE!</v>
      </c>
      <c r="G161" s="5" t="e">
        <f t="shared" si="24"/>
        <v>#VALUE!</v>
      </c>
      <c r="H161" s="5" t="e">
        <f t="shared" si="18"/>
        <v>#VALUE!</v>
      </c>
    </row>
    <row r="162" spans="2:8" x14ac:dyDescent="0.25">
      <c r="B162" s="3">
        <f t="shared" si="20"/>
        <v>155</v>
      </c>
      <c r="C162" s="5" t="e">
        <f t="shared" si="19"/>
        <v>#VALUE!</v>
      </c>
      <c r="D162" s="5" t="e">
        <f t="shared" si="21"/>
        <v>#VALUE!</v>
      </c>
      <c r="E162" s="5" t="e">
        <f t="shared" si="22"/>
        <v>#VALUE!</v>
      </c>
      <c r="F162" s="5" t="e">
        <f t="shared" si="23"/>
        <v>#VALUE!</v>
      </c>
      <c r="G162" s="5" t="e">
        <f t="shared" si="24"/>
        <v>#VALUE!</v>
      </c>
      <c r="H162" s="5" t="e">
        <f t="shared" si="18"/>
        <v>#VALUE!</v>
      </c>
    </row>
    <row r="163" spans="2:8" x14ac:dyDescent="0.25">
      <c r="B163" s="3">
        <f t="shared" si="20"/>
        <v>156</v>
      </c>
      <c r="C163" s="5" t="e">
        <f t="shared" si="19"/>
        <v>#VALUE!</v>
      </c>
      <c r="D163" s="5" t="e">
        <f t="shared" si="21"/>
        <v>#VALUE!</v>
      </c>
      <c r="E163" s="5" t="e">
        <f t="shared" si="22"/>
        <v>#VALUE!</v>
      </c>
      <c r="F163" s="5" t="e">
        <f t="shared" si="23"/>
        <v>#VALUE!</v>
      </c>
      <c r="G163" s="5" t="e">
        <f t="shared" si="24"/>
        <v>#VALUE!</v>
      </c>
      <c r="H163" s="5" t="e">
        <f t="shared" si="18"/>
        <v>#VALUE!</v>
      </c>
    </row>
    <row r="164" spans="2:8" x14ac:dyDescent="0.25">
      <c r="B164" s="3">
        <f t="shared" si="20"/>
        <v>157</v>
      </c>
      <c r="C164" s="5" t="e">
        <f t="shared" si="19"/>
        <v>#VALUE!</v>
      </c>
      <c r="D164" s="5" t="e">
        <f t="shared" si="21"/>
        <v>#VALUE!</v>
      </c>
      <c r="E164" s="5" t="e">
        <f t="shared" si="22"/>
        <v>#VALUE!</v>
      </c>
      <c r="F164" s="5" t="e">
        <f t="shared" si="23"/>
        <v>#VALUE!</v>
      </c>
      <c r="G164" s="5" t="e">
        <f t="shared" si="24"/>
        <v>#VALUE!</v>
      </c>
      <c r="H164" s="5" t="e">
        <f t="shared" si="18"/>
        <v>#VALUE!</v>
      </c>
    </row>
    <row r="165" spans="2:8" x14ac:dyDescent="0.25">
      <c r="B165" s="3">
        <f t="shared" si="20"/>
        <v>158</v>
      </c>
      <c r="C165" s="5" t="e">
        <f t="shared" si="19"/>
        <v>#VALUE!</v>
      </c>
      <c r="D165" s="5" t="e">
        <f t="shared" si="21"/>
        <v>#VALUE!</v>
      </c>
      <c r="E165" s="5" t="e">
        <f t="shared" si="22"/>
        <v>#VALUE!</v>
      </c>
      <c r="F165" s="5" t="e">
        <f t="shared" si="23"/>
        <v>#VALUE!</v>
      </c>
      <c r="G165" s="5" t="e">
        <f t="shared" si="24"/>
        <v>#VALUE!</v>
      </c>
      <c r="H165" s="5" t="e">
        <f t="shared" si="18"/>
        <v>#VALUE!</v>
      </c>
    </row>
    <row r="166" spans="2:8" x14ac:dyDescent="0.25">
      <c r="B166" s="3">
        <f t="shared" si="20"/>
        <v>159</v>
      </c>
      <c r="C166" s="5" t="e">
        <f t="shared" si="19"/>
        <v>#VALUE!</v>
      </c>
      <c r="D166" s="5" t="e">
        <f t="shared" si="21"/>
        <v>#VALUE!</v>
      </c>
      <c r="E166" s="5" t="e">
        <f t="shared" si="22"/>
        <v>#VALUE!</v>
      </c>
      <c r="F166" s="5" t="e">
        <f t="shared" si="23"/>
        <v>#VALUE!</v>
      </c>
      <c r="G166" s="5" t="e">
        <f t="shared" si="24"/>
        <v>#VALUE!</v>
      </c>
      <c r="H166" s="5" t="e">
        <f t="shared" si="18"/>
        <v>#VALUE!</v>
      </c>
    </row>
    <row r="167" spans="2:8" x14ac:dyDescent="0.25">
      <c r="B167" s="3">
        <f t="shared" si="20"/>
        <v>160</v>
      </c>
      <c r="C167" s="5" t="e">
        <f t="shared" si="19"/>
        <v>#VALUE!</v>
      </c>
      <c r="D167" s="5" t="e">
        <f t="shared" si="21"/>
        <v>#VALUE!</v>
      </c>
      <c r="E167" s="5" t="e">
        <f t="shared" si="22"/>
        <v>#VALUE!</v>
      </c>
      <c r="F167" s="5" t="e">
        <f t="shared" si="23"/>
        <v>#VALUE!</v>
      </c>
      <c r="G167" s="5" t="e">
        <f t="shared" si="24"/>
        <v>#VALUE!</v>
      </c>
      <c r="H167" s="5" t="e">
        <f t="shared" si="18"/>
        <v>#VALUE!</v>
      </c>
    </row>
    <row r="168" spans="2:8" x14ac:dyDescent="0.25">
      <c r="B168" s="3">
        <f t="shared" si="20"/>
        <v>161</v>
      </c>
      <c r="C168" s="5" t="e">
        <f t="shared" si="19"/>
        <v>#VALUE!</v>
      </c>
      <c r="D168" s="5" t="e">
        <f t="shared" si="21"/>
        <v>#VALUE!</v>
      </c>
      <c r="E168" s="5" t="e">
        <f t="shared" si="22"/>
        <v>#VALUE!</v>
      </c>
      <c r="F168" s="5" t="e">
        <f t="shared" si="23"/>
        <v>#VALUE!</v>
      </c>
      <c r="G168" s="5" t="e">
        <f t="shared" si="24"/>
        <v>#VALUE!</v>
      </c>
      <c r="H168" s="5" t="e">
        <f t="shared" si="18"/>
        <v>#VALUE!</v>
      </c>
    </row>
    <row r="169" spans="2:8" x14ac:dyDescent="0.25">
      <c r="B169" s="3">
        <f t="shared" si="20"/>
        <v>162</v>
      </c>
      <c r="C169" s="5" t="e">
        <f t="shared" si="19"/>
        <v>#VALUE!</v>
      </c>
      <c r="D169" s="5" t="e">
        <f t="shared" si="21"/>
        <v>#VALUE!</v>
      </c>
      <c r="E169" s="5" t="e">
        <f t="shared" si="22"/>
        <v>#VALUE!</v>
      </c>
      <c r="F169" s="5" t="e">
        <f t="shared" si="23"/>
        <v>#VALUE!</v>
      </c>
      <c r="G169" s="5" t="e">
        <f t="shared" si="24"/>
        <v>#VALUE!</v>
      </c>
      <c r="H169" s="5" t="e">
        <f t="shared" si="18"/>
        <v>#VALUE!</v>
      </c>
    </row>
    <row r="170" spans="2:8" x14ac:dyDescent="0.25">
      <c r="B170" s="3">
        <f t="shared" si="20"/>
        <v>163</v>
      </c>
      <c r="C170" s="5" t="e">
        <f t="shared" si="19"/>
        <v>#VALUE!</v>
      </c>
      <c r="D170" s="5" t="e">
        <f t="shared" si="21"/>
        <v>#VALUE!</v>
      </c>
      <c r="E170" s="5" t="e">
        <f t="shared" si="22"/>
        <v>#VALUE!</v>
      </c>
      <c r="F170" s="5" t="e">
        <f t="shared" si="23"/>
        <v>#VALUE!</v>
      </c>
      <c r="G170" s="5" t="e">
        <f t="shared" si="24"/>
        <v>#VALUE!</v>
      </c>
      <c r="H170" s="5" t="e">
        <f t="shared" si="18"/>
        <v>#VALUE!</v>
      </c>
    </row>
    <row r="171" spans="2:8" x14ac:dyDescent="0.25">
      <c r="B171" s="3">
        <f t="shared" si="20"/>
        <v>164</v>
      </c>
      <c r="C171" s="5" t="e">
        <f t="shared" si="19"/>
        <v>#VALUE!</v>
      </c>
      <c r="D171" s="5" t="e">
        <f t="shared" si="21"/>
        <v>#VALUE!</v>
      </c>
      <c r="E171" s="5" t="e">
        <f t="shared" si="22"/>
        <v>#VALUE!</v>
      </c>
      <c r="F171" s="5" t="e">
        <f t="shared" si="23"/>
        <v>#VALUE!</v>
      </c>
      <c r="G171" s="5" t="e">
        <f t="shared" si="24"/>
        <v>#VALUE!</v>
      </c>
      <c r="H171" s="5" t="e">
        <f t="shared" si="18"/>
        <v>#VALUE!</v>
      </c>
    </row>
    <row r="172" spans="2:8" x14ac:dyDescent="0.25">
      <c r="B172" s="3">
        <f t="shared" si="20"/>
        <v>165</v>
      </c>
      <c r="C172" s="5" t="e">
        <f t="shared" si="19"/>
        <v>#VALUE!</v>
      </c>
      <c r="D172" s="5" t="e">
        <f t="shared" si="21"/>
        <v>#VALUE!</v>
      </c>
      <c r="E172" s="5" t="e">
        <f t="shared" si="22"/>
        <v>#VALUE!</v>
      </c>
      <c r="F172" s="5" t="e">
        <f t="shared" si="23"/>
        <v>#VALUE!</v>
      </c>
      <c r="G172" s="5" t="e">
        <f t="shared" si="24"/>
        <v>#VALUE!</v>
      </c>
      <c r="H172" s="5" t="e">
        <f t="shared" si="18"/>
        <v>#VALUE!</v>
      </c>
    </row>
    <row r="173" spans="2:8" x14ac:dyDescent="0.25">
      <c r="B173" s="3">
        <f t="shared" si="20"/>
        <v>166</v>
      </c>
      <c r="C173" s="5" t="e">
        <f t="shared" si="19"/>
        <v>#VALUE!</v>
      </c>
      <c r="D173" s="5" t="e">
        <f t="shared" si="21"/>
        <v>#VALUE!</v>
      </c>
      <c r="E173" s="5" t="e">
        <f t="shared" si="22"/>
        <v>#VALUE!</v>
      </c>
      <c r="F173" s="5" t="e">
        <f t="shared" si="23"/>
        <v>#VALUE!</v>
      </c>
      <c r="G173" s="5" t="e">
        <f t="shared" si="24"/>
        <v>#VALUE!</v>
      </c>
      <c r="H173" s="5" t="e">
        <f t="shared" si="18"/>
        <v>#VALUE!</v>
      </c>
    </row>
    <row r="174" spans="2:8" x14ac:dyDescent="0.25">
      <c r="B174" s="3">
        <f t="shared" si="20"/>
        <v>167</v>
      </c>
      <c r="C174" s="5" t="e">
        <f t="shared" si="19"/>
        <v>#VALUE!</v>
      </c>
      <c r="D174" s="5" t="e">
        <f t="shared" si="21"/>
        <v>#VALUE!</v>
      </c>
      <c r="E174" s="5" t="e">
        <f t="shared" si="22"/>
        <v>#VALUE!</v>
      </c>
      <c r="F174" s="5" t="e">
        <f t="shared" si="23"/>
        <v>#VALUE!</v>
      </c>
      <c r="G174" s="5" t="e">
        <f t="shared" si="24"/>
        <v>#VALUE!</v>
      </c>
      <c r="H174" s="5" t="e">
        <f t="shared" si="18"/>
        <v>#VALUE!</v>
      </c>
    </row>
    <row r="175" spans="2:8" x14ac:dyDescent="0.25">
      <c r="B175" s="3">
        <f t="shared" si="20"/>
        <v>168</v>
      </c>
      <c r="C175" s="5" t="e">
        <f t="shared" si="19"/>
        <v>#VALUE!</v>
      </c>
      <c r="D175" s="5" t="e">
        <f t="shared" si="21"/>
        <v>#VALUE!</v>
      </c>
      <c r="E175" s="5" t="e">
        <f t="shared" si="22"/>
        <v>#VALUE!</v>
      </c>
      <c r="F175" s="5" t="e">
        <f t="shared" si="23"/>
        <v>#VALUE!</v>
      </c>
      <c r="G175" s="5" t="e">
        <f t="shared" si="24"/>
        <v>#VALUE!</v>
      </c>
      <c r="H175" s="5" t="e">
        <f t="shared" si="18"/>
        <v>#VALUE!</v>
      </c>
    </row>
    <row r="176" spans="2:8" x14ac:dyDescent="0.25">
      <c r="B176" s="3">
        <f t="shared" si="20"/>
        <v>169</v>
      </c>
      <c r="C176" s="5" t="e">
        <f t="shared" si="19"/>
        <v>#VALUE!</v>
      </c>
      <c r="D176" s="5" t="e">
        <f t="shared" si="21"/>
        <v>#VALUE!</v>
      </c>
      <c r="E176" s="5" t="e">
        <f t="shared" si="22"/>
        <v>#VALUE!</v>
      </c>
      <c r="F176" s="5" t="e">
        <f t="shared" si="23"/>
        <v>#VALUE!</v>
      </c>
      <c r="G176" s="5" t="e">
        <f t="shared" si="24"/>
        <v>#VALUE!</v>
      </c>
      <c r="H176" s="5" t="e">
        <f t="shared" si="18"/>
        <v>#VALUE!</v>
      </c>
    </row>
    <row r="177" spans="2:8" x14ac:dyDescent="0.25">
      <c r="B177" s="3">
        <f t="shared" si="20"/>
        <v>170</v>
      </c>
      <c r="C177" s="5" t="e">
        <f t="shared" si="19"/>
        <v>#VALUE!</v>
      </c>
      <c r="D177" s="5" t="e">
        <f t="shared" si="21"/>
        <v>#VALUE!</v>
      </c>
      <c r="E177" s="5" t="e">
        <f t="shared" si="22"/>
        <v>#VALUE!</v>
      </c>
      <c r="F177" s="5" t="e">
        <f t="shared" si="23"/>
        <v>#VALUE!</v>
      </c>
      <c r="G177" s="5" t="e">
        <f t="shared" si="24"/>
        <v>#VALUE!</v>
      </c>
      <c r="H177" s="5" t="e">
        <f t="shared" si="18"/>
        <v>#VALUE!</v>
      </c>
    </row>
    <row r="178" spans="2:8" x14ac:dyDescent="0.25">
      <c r="B178" s="3">
        <f t="shared" si="20"/>
        <v>171</v>
      </c>
      <c r="C178" s="5" t="e">
        <f t="shared" si="19"/>
        <v>#VALUE!</v>
      </c>
      <c r="D178" s="5" t="e">
        <f t="shared" si="21"/>
        <v>#VALUE!</v>
      </c>
      <c r="E178" s="5" t="e">
        <f t="shared" si="22"/>
        <v>#VALUE!</v>
      </c>
      <c r="F178" s="5" t="e">
        <f t="shared" si="23"/>
        <v>#VALUE!</v>
      </c>
      <c r="G178" s="5" t="e">
        <f t="shared" si="24"/>
        <v>#VALUE!</v>
      </c>
      <c r="H178" s="5" t="e">
        <f t="shared" si="18"/>
        <v>#VALUE!</v>
      </c>
    </row>
    <row r="179" spans="2:8" x14ac:dyDescent="0.25">
      <c r="B179" s="3">
        <f t="shared" si="20"/>
        <v>172</v>
      </c>
      <c r="C179" s="5" t="e">
        <f t="shared" si="19"/>
        <v>#VALUE!</v>
      </c>
      <c r="D179" s="5" t="e">
        <f t="shared" si="21"/>
        <v>#VALUE!</v>
      </c>
      <c r="E179" s="5" t="e">
        <f t="shared" si="22"/>
        <v>#VALUE!</v>
      </c>
      <c r="F179" s="5" t="e">
        <f t="shared" si="23"/>
        <v>#VALUE!</v>
      </c>
      <c r="G179" s="5" t="e">
        <f t="shared" si="24"/>
        <v>#VALUE!</v>
      </c>
      <c r="H179" s="5" t="e">
        <f t="shared" si="18"/>
        <v>#VALUE!</v>
      </c>
    </row>
    <row r="180" spans="2:8" x14ac:dyDescent="0.25">
      <c r="B180" s="3">
        <f t="shared" si="20"/>
        <v>173</v>
      </c>
      <c r="C180" s="5" t="e">
        <f t="shared" si="19"/>
        <v>#VALUE!</v>
      </c>
      <c r="D180" s="5" t="e">
        <f t="shared" si="21"/>
        <v>#VALUE!</v>
      </c>
      <c r="E180" s="5" t="e">
        <f t="shared" si="22"/>
        <v>#VALUE!</v>
      </c>
      <c r="F180" s="5" t="e">
        <f t="shared" si="23"/>
        <v>#VALUE!</v>
      </c>
      <c r="G180" s="5" t="e">
        <f t="shared" si="24"/>
        <v>#VALUE!</v>
      </c>
      <c r="H180" s="5" t="e">
        <f t="shared" si="18"/>
        <v>#VALUE!</v>
      </c>
    </row>
    <row r="181" spans="2:8" x14ac:dyDescent="0.25">
      <c r="B181" s="3">
        <f t="shared" si="20"/>
        <v>174</v>
      </c>
      <c r="C181" s="5" t="e">
        <f t="shared" si="19"/>
        <v>#VALUE!</v>
      </c>
      <c r="D181" s="5" t="e">
        <f t="shared" si="21"/>
        <v>#VALUE!</v>
      </c>
      <c r="E181" s="5" t="e">
        <f t="shared" si="22"/>
        <v>#VALUE!</v>
      </c>
      <c r="F181" s="5" t="e">
        <f t="shared" si="23"/>
        <v>#VALUE!</v>
      </c>
      <c r="G181" s="5" t="e">
        <f t="shared" si="24"/>
        <v>#VALUE!</v>
      </c>
      <c r="H181" s="5" t="e">
        <f t="shared" si="18"/>
        <v>#VALUE!</v>
      </c>
    </row>
    <row r="182" spans="2:8" x14ac:dyDescent="0.25">
      <c r="B182" s="3">
        <f t="shared" si="20"/>
        <v>175</v>
      </c>
      <c r="C182" s="5" t="e">
        <f t="shared" si="19"/>
        <v>#VALUE!</v>
      </c>
      <c r="D182" s="5" t="e">
        <f t="shared" si="21"/>
        <v>#VALUE!</v>
      </c>
      <c r="E182" s="5" t="e">
        <f t="shared" si="22"/>
        <v>#VALUE!</v>
      </c>
      <c r="F182" s="5" t="e">
        <f t="shared" si="23"/>
        <v>#VALUE!</v>
      </c>
      <c r="G182" s="5" t="e">
        <f t="shared" si="24"/>
        <v>#VALUE!</v>
      </c>
      <c r="H182" s="5" t="e">
        <f t="shared" si="18"/>
        <v>#VALUE!</v>
      </c>
    </row>
    <row r="183" spans="2:8" x14ac:dyDescent="0.25">
      <c r="B183" s="3">
        <f t="shared" si="20"/>
        <v>176</v>
      </c>
      <c r="C183" s="5" t="e">
        <f t="shared" si="19"/>
        <v>#VALUE!</v>
      </c>
      <c r="D183" s="5" t="e">
        <f t="shared" si="21"/>
        <v>#VALUE!</v>
      </c>
      <c r="E183" s="5" t="e">
        <f t="shared" si="22"/>
        <v>#VALUE!</v>
      </c>
      <c r="F183" s="5" t="e">
        <f t="shared" si="23"/>
        <v>#VALUE!</v>
      </c>
      <c r="G183" s="5" t="e">
        <f t="shared" si="24"/>
        <v>#VALUE!</v>
      </c>
      <c r="H183" s="5" t="e">
        <f t="shared" si="18"/>
        <v>#VALUE!</v>
      </c>
    </row>
    <row r="184" spans="2:8" x14ac:dyDescent="0.25">
      <c r="B184" s="3">
        <f t="shared" si="20"/>
        <v>177</v>
      </c>
      <c r="C184" s="5" t="e">
        <f t="shared" si="19"/>
        <v>#VALUE!</v>
      </c>
      <c r="D184" s="5" t="e">
        <f t="shared" si="21"/>
        <v>#VALUE!</v>
      </c>
      <c r="E184" s="5" t="e">
        <f t="shared" si="22"/>
        <v>#VALUE!</v>
      </c>
      <c r="F184" s="5" t="e">
        <f t="shared" si="23"/>
        <v>#VALUE!</v>
      </c>
      <c r="G184" s="5" t="e">
        <f t="shared" si="24"/>
        <v>#VALUE!</v>
      </c>
      <c r="H184" s="5" t="e">
        <f t="shared" si="18"/>
        <v>#VALUE!</v>
      </c>
    </row>
    <row r="185" spans="2:8" x14ac:dyDescent="0.25">
      <c r="B185" s="3">
        <f t="shared" si="20"/>
        <v>178</v>
      </c>
      <c r="C185" s="5" t="e">
        <f t="shared" si="19"/>
        <v>#VALUE!</v>
      </c>
      <c r="D185" s="5" t="e">
        <f t="shared" si="21"/>
        <v>#VALUE!</v>
      </c>
      <c r="E185" s="5" t="e">
        <f t="shared" si="22"/>
        <v>#VALUE!</v>
      </c>
      <c r="F185" s="5" t="e">
        <f t="shared" si="23"/>
        <v>#VALUE!</v>
      </c>
      <c r="G185" s="5" t="e">
        <f t="shared" si="24"/>
        <v>#VALUE!</v>
      </c>
      <c r="H185" s="5" t="e">
        <f t="shared" si="18"/>
        <v>#VALUE!</v>
      </c>
    </row>
    <row r="186" spans="2:8" x14ac:dyDescent="0.25">
      <c r="B186" s="3">
        <f t="shared" si="20"/>
        <v>179</v>
      </c>
      <c r="C186" s="5" t="e">
        <f t="shared" si="19"/>
        <v>#VALUE!</v>
      </c>
      <c r="D186" s="5" t="e">
        <f t="shared" si="21"/>
        <v>#VALUE!</v>
      </c>
      <c r="E186" s="5" t="e">
        <f t="shared" si="22"/>
        <v>#VALUE!</v>
      </c>
      <c r="F186" s="5" t="e">
        <f t="shared" si="23"/>
        <v>#VALUE!</v>
      </c>
      <c r="G186" s="5" t="e">
        <f t="shared" si="24"/>
        <v>#VALUE!</v>
      </c>
      <c r="H186" s="5" t="e">
        <f t="shared" si="18"/>
        <v>#VALUE!</v>
      </c>
    </row>
    <row r="187" spans="2:8" x14ac:dyDescent="0.25">
      <c r="B187" s="3">
        <f t="shared" si="20"/>
        <v>180</v>
      </c>
      <c r="C187" s="5" t="e">
        <f t="shared" si="19"/>
        <v>#VALUE!</v>
      </c>
      <c r="D187" s="5" t="e">
        <f t="shared" si="21"/>
        <v>#VALUE!</v>
      </c>
      <c r="E187" s="5" t="e">
        <f t="shared" si="22"/>
        <v>#VALUE!</v>
      </c>
      <c r="F187" s="5" t="e">
        <f t="shared" si="23"/>
        <v>#VALUE!</v>
      </c>
      <c r="G187" s="5" t="e">
        <f t="shared" si="24"/>
        <v>#VALUE!</v>
      </c>
      <c r="H187" s="5" t="e">
        <f t="shared" si="18"/>
        <v>#VALUE!</v>
      </c>
    </row>
    <row r="188" spans="2:8" x14ac:dyDescent="0.25">
      <c r="B188" s="3">
        <f t="shared" si="20"/>
        <v>181</v>
      </c>
      <c r="C188" s="5" t="e">
        <f t="shared" si="19"/>
        <v>#VALUE!</v>
      </c>
      <c r="D188" s="5" t="e">
        <f t="shared" si="21"/>
        <v>#VALUE!</v>
      </c>
      <c r="E188" s="5" t="e">
        <f t="shared" si="22"/>
        <v>#VALUE!</v>
      </c>
      <c r="F188" s="5" t="e">
        <f t="shared" si="23"/>
        <v>#VALUE!</v>
      </c>
      <c r="G188" s="5" t="e">
        <f t="shared" si="24"/>
        <v>#VALUE!</v>
      </c>
      <c r="H188" s="5" t="e">
        <f t="shared" si="18"/>
        <v>#VALUE!</v>
      </c>
    </row>
    <row r="189" spans="2:8" x14ac:dyDescent="0.25">
      <c r="B189" s="3">
        <f t="shared" si="20"/>
        <v>182</v>
      </c>
      <c r="C189" s="5" t="e">
        <f t="shared" si="19"/>
        <v>#VALUE!</v>
      </c>
      <c r="D189" s="5" t="e">
        <f t="shared" si="21"/>
        <v>#VALUE!</v>
      </c>
      <c r="E189" s="5" t="e">
        <f t="shared" si="22"/>
        <v>#VALUE!</v>
      </c>
      <c r="F189" s="5" t="e">
        <f t="shared" si="23"/>
        <v>#VALUE!</v>
      </c>
      <c r="G189" s="5" t="e">
        <f t="shared" si="24"/>
        <v>#VALUE!</v>
      </c>
      <c r="H189" s="5" t="e">
        <f t="shared" si="18"/>
        <v>#VALUE!</v>
      </c>
    </row>
    <row r="190" spans="2:8" x14ac:dyDescent="0.25">
      <c r="B190" s="3">
        <f t="shared" si="20"/>
        <v>183</v>
      </c>
      <c r="C190" s="5" t="e">
        <f t="shared" si="19"/>
        <v>#VALUE!</v>
      </c>
      <c r="D190" s="5" t="e">
        <f t="shared" si="21"/>
        <v>#VALUE!</v>
      </c>
      <c r="E190" s="5" t="e">
        <f t="shared" si="22"/>
        <v>#VALUE!</v>
      </c>
      <c r="F190" s="5" t="e">
        <f t="shared" si="23"/>
        <v>#VALUE!</v>
      </c>
      <c r="G190" s="5" t="e">
        <f t="shared" si="24"/>
        <v>#VALUE!</v>
      </c>
      <c r="H190" s="5" t="e">
        <f t="shared" si="18"/>
        <v>#VALUE!</v>
      </c>
    </row>
    <row r="191" spans="2:8" x14ac:dyDescent="0.25">
      <c r="B191" s="3">
        <f t="shared" si="20"/>
        <v>184</v>
      </c>
      <c r="C191" s="5" t="e">
        <f t="shared" si="19"/>
        <v>#VALUE!</v>
      </c>
      <c r="D191" s="5" t="e">
        <f t="shared" si="21"/>
        <v>#VALUE!</v>
      </c>
      <c r="E191" s="5" t="e">
        <f t="shared" si="22"/>
        <v>#VALUE!</v>
      </c>
      <c r="F191" s="5" t="e">
        <f t="shared" si="23"/>
        <v>#VALUE!</v>
      </c>
      <c r="G191" s="5" t="e">
        <f t="shared" si="24"/>
        <v>#VALUE!</v>
      </c>
      <c r="H191" s="5" t="e">
        <f t="shared" si="18"/>
        <v>#VALUE!</v>
      </c>
    </row>
    <row r="192" spans="2:8" x14ac:dyDescent="0.25">
      <c r="B192" s="3">
        <f t="shared" si="20"/>
        <v>185</v>
      </c>
      <c r="C192" s="5" t="e">
        <f t="shared" si="19"/>
        <v>#VALUE!</v>
      </c>
      <c r="D192" s="5" t="e">
        <f t="shared" si="21"/>
        <v>#VALUE!</v>
      </c>
      <c r="E192" s="5" t="e">
        <f t="shared" si="22"/>
        <v>#VALUE!</v>
      </c>
      <c r="F192" s="5" t="e">
        <f t="shared" si="23"/>
        <v>#VALUE!</v>
      </c>
      <c r="G192" s="5" t="e">
        <f t="shared" si="24"/>
        <v>#VALUE!</v>
      </c>
      <c r="H192" s="5" t="e">
        <f t="shared" si="18"/>
        <v>#VALUE!</v>
      </c>
    </row>
    <row r="193" spans="2:8" x14ac:dyDescent="0.25">
      <c r="B193" s="3">
        <f t="shared" si="20"/>
        <v>186</v>
      </c>
      <c r="C193" s="5" t="e">
        <f t="shared" si="19"/>
        <v>#VALUE!</v>
      </c>
      <c r="D193" s="5" t="e">
        <f t="shared" si="21"/>
        <v>#VALUE!</v>
      </c>
      <c r="E193" s="5" t="e">
        <f t="shared" si="22"/>
        <v>#VALUE!</v>
      </c>
      <c r="F193" s="5" t="e">
        <f t="shared" si="23"/>
        <v>#VALUE!</v>
      </c>
      <c r="G193" s="5" t="e">
        <f t="shared" si="24"/>
        <v>#VALUE!</v>
      </c>
      <c r="H193" s="5" t="e">
        <f t="shared" si="18"/>
        <v>#VALUE!</v>
      </c>
    </row>
    <row r="194" spans="2:8" x14ac:dyDescent="0.25">
      <c r="B194" s="3">
        <f t="shared" si="20"/>
        <v>187</v>
      </c>
      <c r="C194" s="5" t="e">
        <f t="shared" si="19"/>
        <v>#VALUE!</v>
      </c>
      <c r="D194" s="5" t="e">
        <f t="shared" si="21"/>
        <v>#VALUE!</v>
      </c>
      <c r="E194" s="5" t="e">
        <f t="shared" si="22"/>
        <v>#VALUE!</v>
      </c>
      <c r="F194" s="5" t="e">
        <f t="shared" si="23"/>
        <v>#VALUE!</v>
      </c>
      <c r="G194" s="5" t="e">
        <f t="shared" si="24"/>
        <v>#VALUE!</v>
      </c>
      <c r="H194" s="5" t="e">
        <f t="shared" si="18"/>
        <v>#VALUE!</v>
      </c>
    </row>
    <row r="195" spans="2:8" x14ac:dyDescent="0.25">
      <c r="B195" s="3">
        <f t="shared" si="20"/>
        <v>188</v>
      </c>
      <c r="C195" s="5" t="e">
        <f t="shared" si="19"/>
        <v>#VALUE!</v>
      </c>
      <c r="D195" s="5" t="e">
        <f t="shared" si="21"/>
        <v>#VALUE!</v>
      </c>
      <c r="E195" s="5" t="e">
        <f t="shared" si="22"/>
        <v>#VALUE!</v>
      </c>
      <c r="F195" s="5" t="e">
        <f t="shared" si="23"/>
        <v>#VALUE!</v>
      </c>
      <c r="G195" s="5" t="e">
        <f t="shared" si="24"/>
        <v>#VALUE!</v>
      </c>
      <c r="H195" s="5" t="e">
        <f t="shared" si="18"/>
        <v>#VALUE!</v>
      </c>
    </row>
    <row r="196" spans="2:8" x14ac:dyDescent="0.25">
      <c r="B196" s="3">
        <f t="shared" si="20"/>
        <v>189</v>
      </c>
      <c r="C196" s="5" t="e">
        <f t="shared" si="19"/>
        <v>#VALUE!</v>
      </c>
      <c r="D196" s="5" t="e">
        <f t="shared" si="21"/>
        <v>#VALUE!</v>
      </c>
      <c r="E196" s="5" t="e">
        <f t="shared" si="22"/>
        <v>#VALUE!</v>
      </c>
      <c r="F196" s="5" t="e">
        <f t="shared" si="23"/>
        <v>#VALUE!</v>
      </c>
      <c r="G196" s="5" t="e">
        <f t="shared" si="24"/>
        <v>#VALUE!</v>
      </c>
      <c r="H196" s="5" t="e">
        <f t="shared" si="18"/>
        <v>#VALUE!</v>
      </c>
    </row>
    <row r="197" spans="2:8" x14ac:dyDescent="0.25">
      <c r="B197" s="3">
        <f t="shared" si="20"/>
        <v>190</v>
      </c>
      <c r="C197" s="5" t="e">
        <f t="shared" si="19"/>
        <v>#VALUE!</v>
      </c>
      <c r="D197" s="5" t="e">
        <f t="shared" si="21"/>
        <v>#VALUE!</v>
      </c>
      <c r="E197" s="5" t="e">
        <f t="shared" si="22"/>
        <v>#VALUE!</v>
      </c>
      <c r="F197" s="5" t="e">
        <f t="shared" si="23"/>
        <v>#VALUE!</v>
      </c>
      <c r="G197" s="5" t="e">
        <f t="shared" si="24"/>
        <v>#VALUE!</v>
      </c>
      <c r="H197" s="5" t="e">
        <f t="shared" si="18"/>
        <v>#VALUE!</v>
      </c>
    </row>
    <row r="198" spans="2:8" x14ac:dyDescent="0.25">
      <c r="B198" s="3">
        <f t="shared" si="20"/>
        <v>191</v>
      </c>
      <c r="C198" s="5" t="e">
        <f t="shared" si="19"/>
        <v>#VALUE!</v>
      </c>
      <c r="D198" s="5" t="e">
        <f t="shared" si="21"/>
        <v>#VALUE!</v>
      </c>
      <c r="E198" s="5" t="e">
        <f t="shared" si="22"/>
        <v>#VALUE!</v>
      </c>
      <c r="F198" s="5" t="e">
        <f t="shared" si="23"/>
        <v>#VALUE!</v>
      </c>
      <c r="G198" s="5" t="e">
        <f t="shared" si="24"/>
        <v>#VALUE!</v>
      </c>
      <c r="H198" s="5" t="e">
        <f t="shared" si="18"/>
        <v>#VALUE!</v>
      </c>
    </row>
    <row r="199" spans="2:8" x14ac:dyDescent="0.25">
      <c r="B199" s="3">
        <f t="shared" si="20"/>
        <v>192</v>
      </c>
      <c r="C199" s="5" t="e">
        <f t="shared" si="19"/>
        <v>#VALUE!</v>
      </c>
      <c r="D199" s="5" t="e">
        <f t="shared" si="21"/>
        <v>#VALUE!</v>
      </c>
      <c r="E199" s="5" t="e">
        <f t="shared" si="22"/>
        <v>#VALUE!</v>
      </c>
      <c r="F199" s="5" t="e">
        <f t="shared" si="23"/>
        <v>#VALUE!</v>
      </c>
      <c r="G199" s="5" t="e">
        <f t="shared" si="24"/>
        <v>#VALUE!</v>
      </c>
      <c r="H199" s="5" t="e">
        <f t="shared" ref="H199:H206" si="25">IF(B199="","",(IF(Nterm&gt;1,MIN(C199:E199),IF(Nterm&lt;1,MAX(C199,F199,G199),C199))))</f>
        <v>#VALUE!</v>
      </c>
    </row>
    <row r="200" spans="2:8" x14ac:dyDescent="0.25">
      <c r="B200" s="3">
        <f t="shared" si="20"/>
        <v>193</v>
      </c>
      <c r="C200" s="5" t="e">
        <f t="shared" ref="C200:C206" si="26">9*(B200/lengte)+Nterm</f>
        <v>#VALUE!</v>
      </c>
      <c r="D200" s="5" t="e">
        <f t="shared" si="21"/>
        <v>#VALUE!</v>
      </c>
      <c r="E200" s="5" t="e">
        <f t="shared" si="22"/>
        <v>#VALUE!</v>
      </c>
      <c r="F200" s="5" t="e">
        <f t="shared" si="23"/>
        <v>#VALUE!</v>
      </c>
      <c r="G200" s="5" t="e">
        <f t="shared" si="24"/>
        <v>#VALUE!</v>
      </c>
      <c r="H200" s="5" t="e">
        <f t="shared" si="25"/>
        <v>#VALUE!</v>
      </c>
    </row>
    <row r="201" spans="2:8" x14ac:dyDescent="0.25">
      <c r="B201" s="3">
        <f t="shared" ref="B201:B206" si="27">IF(B200&lt;lengte,B200+1,"")</f>
        <v>194</v>
      </c>
      <c r="C201" s="5" t="e">
        <f t="shared" si="26"/>
        <v>#VALUE!</v>
      </c>
      <c r="D201" s="5" t="e">
        <f t="shared" si="21"/>
        <v>#VALUE!</v>
      </c>
      <c r="E201" s="5" t="e">
        <f t="shared" si="22"/>
        <v>#VALUE!</v>
      </c>
      <c r="F201" s="5" t="e">
        <f t="shared" si="23"/>
        <v>#VALUE!</v>
      </c>
      <c r="G201" s="5" t="e">
        <f t="shared" si="24"/>
        <v>#VALUE!</v>
      </c>
      <c r="H201" s="5" t="e">
        <f t="shared" si="25"/>
        <v>#VALUE!</v>
      </c>
    </row>
    <row r="202" spans="2:8" x14ac:dyDescent="0.25">
      <c r="B202" s="3">
        <f t="shared" si="27"/>
        <v>195</v>
      </c>
      <c r="C202" s="5" t="e">
        <f t="shared" si="26"/>
        <v>#VALUE!</v>
      </c>
      <c r="D202" s="5" t="e">
        <f t="shared" si="21"/>
        <v>#VALUE!</v>
      </c>
      <c r="E202" s="5" t="e">
        <f t="shared" si="22"/>
        <v>#VALUE!</v>
      </c>
      <c r="F202" s="5" t="e">
        <f t="shared" si="23"/>
        <v>#VALUE!</v>
      </c>
      <c r="G202" s="5" t="e">
        <f t="shared" si="24"/>
        <v>#VALUE!</v>
      </c>
      <c r="H202" s="5" t="e">
        <f t="shared" si="25"/>
        <v>#VALUE!</v>
      </c>
    </row>
    <row r="203" spans="2:8" x14ac:dyDescent="0.25">
      <c r="B203" s="3">
        <f t="shared" si="27"/>
        <v>196</v>
      </c>
      <c r="C203" s="5" t="e">
        <f t="shared" si="26"/>
        <v>#VALUE!</v>
      </c>
      <c r="D203" s="5" t="e">
        <f t="shared" si="21"/>
        <v>#VALUE!</v>
      </c>
      <c r="E203" s="5" t="e">
        <f t="shared" si="22"/>
        <v>#VALUE!</v>
      </c>
      <c r="F203" s="5" t="e">
        <f t="shared" si="23"/>
        <v>#VALUE!</v>
      </c>
      <c r="G203" s="5" t="e">
        <f t="shared" si="24"/>
        <v>#VALUE!</v>
      </c>
      <c r="H203" s="5" t="e">
        <f t="shared" si="25"/>
        <v>#VALUE!</v>
      </c>
    </row>
    <row r="204" spans="2:8" x14ac:dyDescent="0.25">
      <c r="B204" s="3">
        <f t="shared" si="27"/>
        <v>197</v>
      </c>
      <c r="C204" s="5" t="e">
        <f t="shared" si="26"/>
        <v>#VALUE!</v>
      </c>
      <c r="D204" s="5" t="e">
        <f t="shared" si="21"/>
        <v>#VALUE!</v>
      </c>
      <c r="E204" s="5" t="e">
        <f t="shared" si="22"/>
        <v>#VALUE!</v>
      </c>
      <c r="F204" s="5" t="e">
        <f t="shared" si="23"/>
        <v>#VALUE!</v>
      </c>
      <c r="G204" s="5" t="e">
        <f t="shared" si="24"/>
        <v>#VALUE!</v>
      </c>
      <c r="H204" s="5" t="e">
        <f t="shared" si="25"/>
        <v>#VALUE!</v>
      </c>
    </row>
    <row r="205" spans="2:8" x14ac:dyDescent="0.25">
      <c r="B205" s="3">
        <f t="shared" si="27"/>
        <v>198</v>
      </c>
      <c r="C205" s="5" t="e">
        <f t="shared" si="26"/>
        <v>#VALUE!</v>
      </c>
      <c r="D205" s="5" t="e">
        <f t="shared" si="21"/>
        <v>#VALUE!</v>
      </c>
      <c r="E205" s="5" t="e">
        <f t="shared" si="22"/>
        <v>#VALUE!</v>
      </c>
      <c r="F205" s="5" t="e">
        <f t="shared" si="23"/>
        <v>#VALUE!</v>
      </c>
      <c r="G205" s="5" t="e">
        <f t="shared" si="24"/>
        <v>#VALUE!</v>
      </c>
      <c r="H205" s="5" t="e">
        <f t="shared" si="25"/>
        <v>#VALUE!</v>
      </c>
    </row>
    <row r="206" spans="2:8" x14ac:dyDescent="0.25">
      <c r="B206" s="3">
        <f t="shared" si="27"/>
        <v>199</v>
      </c>
      <c r="C206" s="5" t="e">
        <f t="shared" si="26"/>
        <v>#VALUE!</v>
      </c>
      <c r="D206" s="5" t="e">
        <f t="shared" si="21"/>
        <v>#VALUE!</v>
      </c>
      <c r="E206" s="5" t="e">
        <f t="shared" si="22"/>
        <v>#VALUE!</v>
      </c>
      <c r="F206" s="5" t="e">
        <f t="shared" si="23"/>
        <v>#VALUE!</v>
      </c>
      <c r="G206" s="5" t="e">
        <f t="shared" si="24"/>
        <v>#VALUE!</v>
      </c>
      <c r="H206" s="5" t="e">
        <f t="shared" si="25"/>
        <v>#VALUE!</v>
      </c>
    </row>
  </sheetData>
  <conditionalFormatting sqref="C7:H206">
    <cfRule type="expression" dxfId="21" priority="1" stopIfTrue="1">
      <formula>$B7=""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31C0-0CD8-4E43-872E-AFADE0C2470E}">
  <sheetPr codeName="Blad2">
    <tabColor rgb="FFFF0000"/>
  </sheetPr>
  <dimension ref="A1:M325"/>
  <sheetViews>
    <sheetView topLeftCell="A281" zoomScaleNormal="100" workbookViewId="0">
      <selection activeCell="B7" sqref="B7:H7"/>
    </sheetView>
  </sheetViews>
  <sheetFormatPr defaultRowHeight="14.5" x14ac:dyDescent="0.35"/>
  <cols>
    <col min="1" max="1" width="42.08984375" bestFit="1" customWidth="1"/>
    <col min="2" max="2" width="9.90625" bestFit="1" customWidth="1"/>
    <col min="3" max="3" width="8" bestFit="1" customWidth="1"/>
    <col min="4" max="4" width="7.36328125" bestFit="1" customWidth="1"/>
    <col min="5" max="5" width="7.1796875" bestFit="1" customWidth="1"/>
    <col min="6" max="6" width="7" bestFit="1" customWidth="1"/>
    <col min="7" max="7" width="7.36328125" bestFit="1" customWidth="1"/>
    <col min="8" max="8" width="19.1796875" bestFit="1" customWidth="1"/>
    <col min="9" max="9" width="19.08984375" bestFit="1" customWidth="1"/>
    <col min="10" max="10" width="18.90625" bestFit="1" customWidth="1"/>
    <col min="11" max="11" width="19.1796875" bestFit="1" customWidth="1"/>
    <col min="12" max="12" width="12" bestFit="1" customWidth="1"/>
    <col min="13" max="13" width="10.54296875" bestFit="1" customWidth="1"/>
    <col min="14" max="14" width="14.453125" customWidth="1"/>
  </cols>
  <sheetData>
    <row r="1" spans="1:13" x14ac:dyDescent="0.35">
      <c r="A1" s="40" t="s">
        <v>513</v>
      </c>
      <c r="B1" t="s">
        <v>49</v>
      </c>
      <c r="C1" t="s">
        <v>33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 x14ac:dyDescent="0.35">
      <c r="A2" t="s">
        <v>218</v>
      </c>
      <c r="B2" t="s">
        <v>35</v>
      </c>
      <c r="C2" t="s">
        <v>36</v>
      </c>
      <c r="D2" t="s">
        <v>40</v>
      </c>
      <c r="E2" t="s">
        <v>40</v>
      </c>
      <c r="F2" t="s">
        <v>40</v>
      </c>
      <c r="G2" t="s">
        <v>40</v>
      </c>
      <c r="H2" s="43">
        <v>23</v>
      </c>
      <c r="I2" s="43">
        <v>25</v>
      </c>
      <c r="J2" s="43">
        <v>27</v>
      </c>
      <c r="K2" s="43">
        <v>24</v>
      </c>
      <c r="L2" s="43">
        <v>99</v>
      </c>
      <c r="M2" s="43">
        <v>0.7</v>
      </c>
    </row>
    <row r="3" spans="1:13" x14ac:dyDescent="0.35">
      <c r="A3" t="s">
        <v>219</v>
      </c>
      <c r="B3" t="s">
        <v>35</v>
      </c>
      <c r="C3" t="s">
        <v>36</v>
      </c>
      <c r="D3" t="s">
        <v>40</v>
      </c>
      <c r="E3" t="s">
        <v>40</v>
      </c>
      <c r="F3" t="s">
        <v>40</v>
      </c>
      <c r="G3" t="s">
        <v>37</v>
      </c>
      <c r="H3" s="43">
        <v>23</v>
      </c>
      <c r="I3" s="43">
        <v>25</v>
      </c>
      <c r="J3" s="43">
        <v>27</v>
      </c>
      <c r="K3" s="43">
        <v>24</v>
      </c>
      <c r="L3" s="43">
        <v>99</v>
      </c>
      <c r="M3" s="43">
        <v>0.6</v>
      </c>
    </row>
    <row r="4" spans="1:13" x14ac:dyDescent="0.35">
      <c r="A4" t="s">
        <v>220</v>
      </c>
      <c r="B4" t="s">
        <v>35</v>
      </c>
      <c r="C4" t="s">
        <v>36</v>
      </c>
      <c r="D4" t="s">
        <v>40</v>
      </c>
      <c r="E4" t="s">
        <v>40</v>
      </c>
      <c r="F4" t="s">
        <v>37</v>
      </c>
      <c r="G4" t="s">
        <v>40</v>
      </c>
      <c r="H4" s="43">
        <v>23</v>
      </c>
      <c r="I4" s="43">
        <v>25</v>
      </c>
      <c r="J4" s="43">
        <v>27</v>
      </c>
      <c r="K4" s="43">
        <v>24</v>
      </c>
      <c r="L4" s="43">
        <v>99</v>
      </c>
      <c r="M4" s="43">
        <v>0.8</v>
      </c>
    </row>
    <row r="5" spans="1:13" x14ac:dyDescent="0.35">
      <c r="A5" t="s">
        <v>221</v>
      </c>
      <c r="B5" t="s">
        <v>35</v>
      </c>
      <c r="C5" t="s">
        <v>36</v>
      </c>
      <c r="D5" t="s">
        <v>40</v>
      </c>
      <c r="E5" t="s">
        <v>40</v>
      </c>
      <c r="F5" t="s">
        <v>37</v>
      </c>
      <c r="G5" t="s">
        <v>37</v>
      </c>
      <c r="H5" s="43">
        <v>23</v>
      </c>
      <c r="I5" s="43">
        <v>25</v>
      </c>
      <c r="J5" s="43">
        <v>27</v>
      </c>
      <c r="K5" s="43">
        <v>24</v>
      </c>
      <c r="L5" s="43">
        <v>99</v>
      </c>
      <c r="M5" s="43">
        <v>0.7</v>
      </c>
    </row>
    <row r="6" spans="1:13" x14ac:dyDescent="0.35">
      <c r="A6" t="s">
        <v>222</v>
      </c>
      <c r="B6" t="s">
        <v>35</v>
      </c>
      <c r="C6" t="s">
        <v>36</v>
      </c>
      <c r="D6" t="s">
        <v>40</v>
      </c>
      <c r="E6" t="s">
        <v>37</v>
      </c>
      <c r="F6" t="s">
        <v>40</v>
      </c>
      <c r="G6" t="s">
        <v>40</v>
      </c>
      <c r="H6" s="43">
        <v>23</v>
      </c>
      <c r="I6" s="43">
        <v>24</v>
      </c>
      <c r="J6" s="43">
        <v>27</v>
      </c>
      <c r="K6" s="43">
        <v>24</v>
      </c>
      <c r="L6" s="43">
        <v>98</v>
      </c>
      <c r="M6" s="43">
        <v>0.8</v>
      </c>
    </row>
    <row r="7" spans="1:13" x14ac:dyDescent="0.35">
      <c r="A7" t="s">
        <v>223</v>
      </c>
      <c r="B7" t="s">
        <v>35</v>
      </c>
      <c r="C7" t="s">
        <v>36</v>
      </c>
      <c r="D7" t="s">
        <v>40</v>
      </c>
      <c r="E7" t="s">
        <v>37</v>
      </c>
      <c r="F7" t="s">
        <v>40</v>
      </c>
      <c r="G7" t="s">
        <v>37</v>
      </c>
      <c r="H7" s="43">
        <v>23</v>
      </c>
      <c r="I7" s="43">
        <v>24</v>
      </c>
      <c r="J7" s="43">
        <v>27</v>
      </c>
      <c r="K7" s="43">
        <v>24</v>
      </c>
      <c r="L7" s="43">
        <v>98</v>
      </c>
      <c r="M7" s="43">
        <v>0.7</v>
      </c>
    </row>
    <row r="8" spans="1:13" x14ac:dyDescent="0.35">
      <c r="A8" t="s">
        <v>224</v>
      </c>
      <c r="B8" t="s">
        <v>35</v>
      </c>
      <c r="C8" t="s">
        <v>36</v>
      </c>
      <c r="D8" t="s">
        <v>40</v>
      </c>
      <c r="E8" t="s">
        <v>37</v>
      </c>
      <c r="F8" t="s">
        <v>37</v>
      </c>
      <c r="G8" t="s">
        <v>40</v>
      </c>
      <c r="H8" s="43">
        <v>23</v>
      </c>
      <c r="I8" s="43">
        <v>24</v>
      </c>
      <c r="J8" s="43">
        <v>27</v>
      </c>
      <c r="K8" s="43">
        <v>24</v>
      </c>
      <c r="L8" s="43">
        <v>98</v>
      </c>
      <c r="M8" s="43">
        <v>0.8</v>
      </c>
    </row>
    <row r="9" spans="1:13" x14ac:dyDescent="0.35">
      <c r="A9" t="s">
        <v>225</v>
      </c>
      <c r="B9" t="s">
        <v>35</v>
      </c>
      <c r="C9" t="s">
        <v>36</v>
      </c>
      <c r="D9" t="s">
        <v>40</v>
      </c>
      <c r="E9" t="s">
        <v>37</v>
      </c>
      <c r="F9" t="s">
        <v>37</v>
      </c>
      <c r="G9" t="s">
        <v>37</v>
      </c>
      <c r="H9" s="43">
        <v>23</v>
      </c>
      <c r="I9" s="43">
        <v>24</v>
      </c>
      <c r="J9" s="43">
        <v>27</v>
      </c>
      <c r="K9" s="43">
        <v>24</v>
      </c>
      <c r="L9" s="43">
        <v>98</v>
      </c>
      <c r="M9" s="43">
        <v>0.7</v>
      </c>
    </row>
    <row r="10" spans="1:13" x14ac:dyDescent="0.35">
      <c r="A10" t="s">
        <v>226</v>
      </c>
      <c r="B10" t="s">
        <v>35</v>
      </c>
      <c r="C10" t="s">
        <v>36</v>
      </c>
      <c r="D10" t="s">
        <v>37</v>
      </c>
      <c r="E10" t="s">
        <v>40</v>
      </c>
      <c r="F10" t="s">
        <v>40</v>
      </c>
      <c r="G10" t="s">
        <v>40</v>
      </c>
      <c r="H10" s="43">
        <v>23</v>
      </c>
      <c r="I10" s="43">
        <v>25</v>
      </c>
      <c r="J10" s="43">
        <v>27</v>
      </c>
      <c r="K10" s="43">
        <v>24</v>
      </c>
      <c r="L10" s="43">
        <v>99</v>
      </c>
      <c r="M10" s="43">
        <v>0.7</v>
      </c>
    </row>
    <row r="11" spans="1:13" x14ac:dyDescent="0.35">
      <c r="A11" t="s">
        <v>227</v>
      </c>
      <c r="B11" t="s">
        <v>35</v>
      </c>
      <c r="C11" t="s">
        <v>36</v>
      </c>
      <c r="D11" t="s">
        <v>37</v>
      </c>
      <c r="E11" t="s">
        <v>40</v>
      </c>
      <c r="F11" t="s">
        <v>40</v>
      </c>
      <c r="G11" t="s">
        <v>37</v>
      </c>
      <c r="H11" s="43">
        <v>23</v>
      </c>
      <c r="I11" s="43">
        <v>25</v>
      </c>
      <c r="J11" s="43">
        <v>27</v>
      </c>
      <c r="K11" s="43">
        <v>24</v>
      </c>
      <c r="L11" s="43">
        <v>99</v>
      </c>
      <c r="M11" s="43">
        <v>0.6</v>
      </c>
    </row>
    <row r="12" spans="1:13" x14ac:dyDescent="0.35">
      <c r="A12" t="s">
        <v>228</v>
      </c>
      <c r="B12" t="s">
        <v>35</v>
      </c>
      <c r="C12" t="s">
        <v>36</v>
      </c>
      <c r="D12" t="s">
        <v>37</v>
      </c>
      <c r="E12" t="s">
        <v>40</v>
      </c>
      <c r="F12" t="s">
        <v>37</v>
      </c>
      <c r="G12" t="s">
        <v>40</v>
      </c>
      <c r="H12" s="43">
        <v>23</v>
      </c>
      <c r="I12" s="43">
        <v>25</v>
      </c>
      <c r="J12" s="43">
        <v>27</v>
      </c>
      <c r="K12" s="43">
        <v>24</v>
      </c>
      <c r="L12" s="43">
        <v>99</v>
      </c>
      <c r="M12" s="43">
        <v>0.7</v>
      </c>
    </row>
    <row r="13" spans="1:13" x14ac:dyDescent="0.35">
      <c r="A13" t="s">
        <v>229</v>
      </c>
      <c r="B13" t="s">
        <v>35</v>
      </c>
      <c r="C13" t="s">
        <v>36</v>
      </c>
      <c r="D13" t="s">
        <v>37</v>
      </c>
      <c r="E13" t="s">
        <v>40</v>
      </c>
      <c r="F13" t="s">
        <v>37</v>
      </c>
      <c r="G13" t="s">
        <v>37</v>
      </c>
      <c r="H13" s="43">
        <v>23</v>
      </c>
      <c r="I13" s="43">
        <v>25</v>
      </c>
      <c r="J13" s="43">
        <v>27</v>
      </c>
      <c r="K13" s="43">
        <v>24</v>
      </c>
      <c r="L13" s="43">
        <v>99</v>
      </c>
      <c r="M13" s="43">
        <v>0.6</v>
      </c>
    </row>
    <row r="14" spans="1:13" x14ac:dyDescent="0.35">
      <c r="A14" t="s">
        <v>230</v>
      </c>
      <c r="B14" t="s">
        <v>35</v>
      </c>
      <c r="C14" t="s">
        <v>36</v>
      </c>
      <c r="D14" t="s">
        <v>37</v>
      </c>
      <c r="E14" t="s">
        <v>37</v>
      </c>
      <c r="F14" t="s">
        <v>40</v>
      </c>
      <c r="G14" t="s">
        <v>40</v>
      </c>
      <c r="H14" s="43">
        <v>23</v>
      </c>
      <c r="I14" s="43">
        <v>24</v>
      </c>
      <c r="J14" s="43">
        <v>27</v>
      </c>
      <c r="K14" s="43">
        <v>24</v>
      </c>
      <c r="L14" s="43">
        <v>98</v>
      </c>
      <c r="M14" s="43">
        <v>0.7</v>
      </c>
    </row>
    <row r="15" spans="1:13" x14ac:dyDescent="0.35">
      <c r="A15" t="s">
        <v>231</v>
      </c>
      <c r="B15" t="s">
        <v>35</v>
      </c>
      <c r="C15" t="s">
        <v>36</v>
      </c>
      <c r="D15" t="s">
        <v>37</v>
      </c>
      <c r="E15" t="s">
        <v>37</v>
      </c>
      <c r="F15" t="s">
        <v>40</v>
      </c>
      <c r="G15" t="s">
        <v>37</v>
      </c>
      <c r="H15" s="43">
        <v>23</v>
      </c>
      <c r="I15" s="43">
        <v>24</v>
      </c>
      <c r="J15" s="43">
        <v>27</v>
      </c>
      <c r="K15" s="43">
        <v>24</v>
      </c>
      <c r="L15" s="43">
        <v>98</v>
      </c>
      <c r="M15" s="43">
        <v>0.6</v>
      </c>
    </row>
    <row r="16" spans="1:13" x14ac:dyDescent="0.35">
      <c r="A16" t="s">
        <v>232</v>
      </c>
      <c r="B16" t="s">
        <v>35</v>
      </c>
      <c r="C16" t="s">
        <v>36</v>
      </c>
      <c r="D16" t="s">
        <v>37</v>
      </c>
      <c r="E16" t="s">
        <v>37</v>
      </c>
      <c r="F16" t="s">
        <v>37</v>
      </c>
      <c r="G16" t="s">
        <v>40</v>
      </c>
      <c r="H16" s="43">
        <v>23</v>
      </c>
      <c r="I16" s="43">
        <v>24</v>
      </c>
      <c r="J16" s="43">
        <v>27</v>
      </c>
      <c r="K16" s="43">
        <v>24</v>
      </c>
      <c r="L16" s="43">
        <v>98</v>
      </c>
      <c r="M16" s="43">
        <v>0.8</v>
      </c>
    </row>
    <row r="17" spans="1:13" x14ac:dyDescent="0.35">
      <c r="A17" t="s">
        <v>233</v>
      </c>
      <c r="B17" t="s">
        <v>35</v>
      </c>
      <c r="C17" t="s">
        <v>36</v>
      </c>
      <c r="D17" t="s">
        <v>37</v>
      </c>
      <c r="E17" t="s">
        <v>37</v>
      </c>
      <c r="F17" t="s">
        <v>37</v>
      </c>
      <c r="G17" t="s">
        <v>37</v>
      </c>
      <c r="H17" s="43">
        <v>23</v>
      </c>
      <c r="I17" s="43">
        <v>24</v>
      </c>
      <c r="J17" s="43">
        <v>27</v>
      </c>
      <c r="K17" s="43">
        <v>24</v>
      </c>
      <c r="L17" s="43">
        <v>98</v>
      </c>
      <c r="M17" s="43">
        <v>0.7</v>
      </c>
    </row>
    <row r="18" spans="1:13" x14ac:dyDescent="0.35">
      <c r="A18" t="s">
        <v>525</v>
      </c>
      <c r="B18" t="s">
        <v>35</v>
      </c>
      <c r="C18" t="s">
        <v>42</v>
      </c>
      <c r="D18" t="s">
        <v>40</v>
      </c>
      <c r="E18" t="s">
        <v>40</v>
      </c>
      <c r="H18" s="43">
        <v>43</v>
      </c>
      <c r="I18" s="43">
        <v>42</v>
      </c>
      <c r="J18" s="43">
        <v>0</v>
      </c>
      <c r="K18" s="43">
        <v>0</v>
      </c>
      <c r="L18" s="43">
        <v>85</v>
      </c>
      <c r="M18" s="43">
        <v>0.2</v>
      </c>
    </row>
    <row r="19" spans="1:13" x14ac:dyDescent="0.35">
      <c r="A19" t="s">
        <v>526</v>
      </c>
      <c r="B19" t="s">
        <v>35</v>
      </c>
      <c r="C19" t="s">
        <v>42</v>
      </c>
      <c r="D19" t="s">
        <v>40</v>
      </c>
      <c r="E19" t="s">
        <v>37</v>
      </c>
      <c r="H19" s="43">
        <v>43</v>
      </c>
      <c r="I19" s="43">
        <v>42</v>
      </c>
      <c r="J19" s="43">
        <v>0</v>
      </c>
      <c r="K19" s="43">
        <v>0</v>
      </c>
      <c r="L19" s="43">
        <v>85</v>
      </c>
      <c r="M19" s="43">
        <v>-0.2</v>
      </c>
    </row>
    <row r="20" spans="1:13" x14ac:dyDescent="0.35">
      <c r="A20" t="s">
        <v>527</v>
      </c>
      <c r="B20" t="s">
        <v>35</v>
      </c>
      <c r="C20" t="s">
        <v>42</v>
      </c>
      <c r="D20" t="s">
        <v>37</v>
      </c>
      <c r="E20" t="s">
        <v>40</v>
      </c>
      <c r="H20" s="43">
        <v>43</v>
      </c>
      <c r="I20" s="43">
        <v>42</v>
      </c>
      <c r="J20" s="43">
        <v>0</v>
      </c>
      <c r="K20" s="43">
        <v>0</v>
      </c>
      <c r="L20" s="43">
        <v>85</v>
      </c>
      <c r="M20" s="43">
        <v>0.7</v>
      </c>
    </row>
    <row r="21" spans="1:13" x14ac:dyDescent="0.35">
      <c r="A21" t="s">
        <v>528</v>
      </c>
      <c r="B21" t="s">
        <v>35</v>
      </c>
      <c r="C21" t="s">
        <v>42</v>
      </c>
      <c r="D21" t="s">
        <v>37</v>
      </c>
      <c r="E21" t="s">
        <v>37</v>
      </c>
      <c r="H21" s="43">
        <v>43</v>
      </c>
      <c r="I21" s="43">
        <v>42</v>
      </c>
      <c r="J21" s="43">
        <v>0</v>
      </c>
      <c r="K21" s="43">
        <v>0</v>
      </c>
      <c r="L21" s="43">
        <v>85</v>
      </c>
      <c r="M21" s="43">
        <v>0.3</v>
      </c>
    </row>
    <row r="22" spans="1:13" x14ac:dyDescent="0.35">
      <c r="A22" t="s">
        <v>234</v>
      </c>
      <c r="B22" t="s">
        <v>35</v>
      </c>
      <c r="C22" t="s">
        <v>39</v>
      </c>
      <c r="D22" t="s">
        <v>40</v>
      </c>
      <c r="E22" t="s">
        <v>40</v>
      </c>
      <c r="F22" t="s">
        <v>40</v>
      </c>
      <c r="G22" t="s">
        <v>40</v>
      </c>
      <c r="H22" s="43">
        <v>26</v>
      </c>
      <c r="I22" s="43">
        <v>26</v>
      </c>
      <c r="J22" s="43">
        <v>28</v>
      </c>
      <c r="K22" s="43">
        <v>26</v>
      </c>
      <c r="L22" s="43">
        <v>106</v>
      </c>
      <c r="M22" s="43">
        <v>0.6</v>
      </c>
    </row>
    <row r="23" spans="1:13" x14ac:dyDescent="0.35">
      <c r="A23" t="s">
        <v>235</v>
      </c>
      <c r="B23" t="s">
        <v>35</v>
      </c>
      <c r="C23" t="s">
        <v>39</v>
      </c>
      <c r="D23" t="s">
        <v>40</v>
      </c>
      <c r="E23" t="s">
        <v>40</v>
      </c>
      <c r="F23" t="s">
        <v>40</v>
      </c>
      <c r="G23" t="s">
        <v>37</v>
      </c>
      <c r="H23" s="43">
        <v>26</v>
      </c>
      <c r="I23" s="43">
        <v>26</v>
      </c>
      <c r="J23" s="43">
        <v>28</v>
      </c>
      <c r="K23" s="43">
        <v>25</v>
      </c>
      <c r="L23" s="43">
        <v>105</v>
      </c>
      <c r="M23" s="43">
        <v>0.6</v>
      </c>
    </row>
    <row r="24" spans="1:13" x14ac:dyDescent="0.35">
      <c r="A24" t="s">
        <v>236</v>
      </c>
      <c r="B24" t="s">
        <v>35</v>
      </c>
      <c r="C24" t="s">
        <v>39</v>
      </c>
      <c r="D24" t="s">
        <v>40</v>
      </c>
      <c r="E24" t="s">
        <v>40</v>
      </c>
      <c r="F24" t="s">
        <v>37</v>
      </c>
      <c r="G24" t="s">
        <v>40</v>
      </c>
      <c r="H24" s="43">
        <v>26</v>
      </c>
      <c r="I24" s="43">
        <v>26</v>
      </c>
      <c r="J24" s="43">
        <v>28</v>
      </c>
      <c r="K24" s="43">
        <v>26</v>
      </c>
      <c r="L24" s="43">
        <v>106</v>
      </c>
      <c r="M24" s="43">
        <v>0.6</v>
      </c>
    </row>
    <row r="25" spans="1:13" x14ac:dyDescent="0.35">
      <c r="A25" t="s">
        <v>237</v>
      </c>
      <c r="B25" t="s">
        <v>35</v>
      </c>
      <c r="C25" t="s">
        <v>39</v>
      </c>
      <c r="D25" t="s">
        <v>40</v>
      </c>
      <c r="E25" t="s">
        <v>40</v>
      </c>
      <c r="F25" t="s">
        <v>37</v>
      </c>
      <c r="G25" t="s">
        <v>37</v>
      </c>
      <c r="H25" s="43">
        <v>26</v>
      </c>
      <c r="I25" s="43">
        <v>26</v>
      </c>
      <c r="J25" s="43">
        <v>28</v>
      </c>
      <c r="K25" s="43">
        <v>25</v>
      </c>
      <c r="L25" s="43">
        <v>105</v>
      </c>
      <c r="M25" s="43">
        <v>0.6</v>
      </c>
    </row>
    <row r="26" spans="1:13" x14ac:dyDescent="0.35">
      <c r="A26" t="s">
        <v>238</v>
      </c>
      <c r="B26" t="s">
        <v>35</v>
      </c>
      <c r="C26" t="s">
        <v>39</v>
      </c>
      <c r="D26" t="s">
        <v>40</v>
      </c>
      <c r="E26" t="s">
        <v>37</v>
      </c>
      <c r="F26" t="s">
        <v>40</v>
      </c>
      <c r="G26" t="s">
        <v>40</v>
      </c>
      <c r="H26" s="43">
        <v>26</v>
      </c>
      <c r="I26" s="43">
        <v>25</v>
      </c>
      <c r="J26" s="43">
        <v>28</v>
      </c>
      <c r="K26" s="43">
        <v>26</v>
      </c>
      <c r="L26" s="43">
        <v>105</v>
      </c>
      <c r="M26" s="43">
        <v>0.7</v>
      </c>
    </row>
    <row r="27" spans="1:13" x14ac:dyDescent="0.35">
      <c r="A27" t="s">
        <v>239</v>
      </c>
      <c r="B27" t="s">
        <v>35</v>
      </c>
      <c r="C27" t="s">
        <v>39</v>
      </c>
      <c r="D27" t="s">
        <v>40</v>
      </c>
      <c r="E27" t="s">
        <v>37</v>
      </c>
      <c r="F27" t="s">
        <v>40</v>
      </c>
      <c r="G27" t="s">
        <v>37</v>
      </c>
      <c r="H27" s="43">
        <v>26</v>
      </c>
      <c r="I27" s="43">
        <v>25</v>
      </c>
      <c r="J27" s="43">
        <v>28</v>
      </c>
      <c r="K27" s="43">
        <v>25</v>
      </c>
      <c r="L27" s="43">
        <v>104</v>
      </c>
      <c r="M27" s="43">
        <v>0.7</v>
      </c>
    </row>
    <row r="28" spans="1:13" x14ac:dyDescent="0.35">
      <c r="A28" t="s">
        <v>240</v>
      </c>
      <c r="B28" t="s">
        <v>35</v>
      </c>
      <c r="C28" t="s">
        <v>39</v>
      </c>
      <c r="D28" t="s">
        <v>40</v>
      </c>
      <c r="E28" t="s">
        <v>37</v>
      </c>
      <c r="F28" t="s">
        <v>37</v>
      </c>
      <c r="G28" t="s">
        <v>40</v>
      </c>
      <c r="H28" s="43">
        <v>26</v>
      </c>
      <c r="I28" s="43">
        <v>25</v>
      </c>
      <c r="J28" s="43">
        <v>28</v>
      </c>
      <c r="K28" s="43">
        <v>26</v>
      </c>
      <c r="L28" s="43">
        <v>105</v>
      </c>
      <c r="M28" s="43">
        <v>0.7</v>
      </c>
    </row>
    <row r="29" spans="1:13" x14ac:dyDescent="0.35">
      <c r="A29" t="s">
        <v>241</v>
      </c>
      <c r="B29" t="s">
        <v>35</v>
      </c>
      <c r="C29" t="s">
        <v>39</v>
      </c>
      <c r="D29" t="s">
        <v>40</v>
      </c>
      <c r="E29" t="s">
        <v>37</v>
      </c>
      <c r="F29" t="s">
        <v>37</v>
      </c>
      <c r="G29" t="s">
        <v>37</v>
      </c>
      <c r="H29" s="43">
        <v>26</v>
      </c>
      <c r="I29" s="43">
        <v>25</v>
      </c>
      <c r="J29" s="43">
        <v>28</v>
      </c>
      <c r="K29" s="43">
        <v>25</v>
      </c>
      <c r="L29" s="43">
        <v>104</v>
      </c>
      <c r="M29" s="43">
        <v>0.7</v>
      </c>
    </row>
    <row r="30" spans="1:13" x14ac:dyDescent="0.35">
      <c r="A30" t="s">
        <v>242</v>
      </c>
      <c r="B30" t="s">
        <v>35</v>
      </c>
      <c r="C30" t="s">
        <v>39</v>
      </c>
      <c r="D30" t="s">
        <v>37</v>
      </c>
      <c r="E30" t="s">
        <v>40</v>
      </c>
      <c r="F30" t="s">
        <v>40</v>
      </c>
      <c r="G30" t="s">
        <v>40</v>
      </c>
      <c r="H30" s="43">
        <v>26</v>
      </c>
      <c r="I30" s="43">
        <v>26</v>
      </c>
      <c r="J30" s="43">
        <v>28</v>
      </c>
      <c r="K30" s="43">
        <v>26</v>
      </c>
      <c r="L30" s="43">
        <v>106</v>
      </c>
      <c r="M30" s="43">
        <v>0.6</v>
      </c>
    </row>
    <row r="31" spans="1:13" x14ac:dyDescent="0.35">
      <c r="A31" t="s">
        <v>243</v>
      </c>
      <c r="B31" t="s">
        <v>35</v>
      </c>
      <c r="C31" t="s">
        <v>39</v>
      </c>
      <c r="D31" t="s">
        <v>37</v>
      </c>
      <c r="E31" t="s">
        <v>40</v>
      </c>
      <c r="F31" t="s">
        <v>40</v>
      </c>
      <c r="G31" t="s">
        <v>37</v>
      </c>
      <c r="H31" s="43">
        <v>26</v>
      </c>
      <c r="I31" s="43">
        <v>26</v>
      </c>
      <c r="J31" s="43">
        <v>28</v>
      </c>
      <c r="K31" s="43">
        <v>25</v>
      </c>
      <c r="L31" s="43">
        <v>105</v>
      </c>
      <c r="M31" s="43">
        <v>0.6</v>
      </c>
    </row>
    <row r="32" spans="1:13" x14ac:dyDescent="0.35">
      <c r="A32" t="s">
        <v>244</v>
      </c>
      <c r="B32" t="s">
        <v>35</v>
      </c>
      <c r="C32" t="s">
        <v>39</v>
      </c>
      <c r="D32" t="s">
        <v>37</v>
      </c>
      <c r="E32" t="s">
        <v>40</v>
      </c>
      <c r="F32" t="s">
        <v>37</v>
      </c>
      <c r="G32" t="s">
        <v>40</v>
      </c>
      <c r="H32" s="43">
        <v>26</v>
      </c>
      <c r="I32" s="43">
        <v>26</v>
      </c>
      <c r="J32" s="43">
        <v>28</v>
      </c>
      <c r="K32" s="43">
        <v>26</v>
      </c>
      <c r="L32" s="43">
        <v>106</v>
      </c>
      <c r="M32" s="43">
        <v>0.6</v>
      </c>
    </row>
    <row r="33" spans="1:13" x14ac:dyDescent="0.35">
      <c r="A33" t="s">
        <v>245</v>
      </c>
      <c r="B33" t="s">
        <v>35</v>
      </c>
      <c r="C33" t="s">
        <v>39</v>
      </c>
      <c r="D33" t="s">
        <v>37</v>
      </c>
      <c r="E33" t="s">
        <v>40</v>
      </c>
      <c r="F33" t="s">
        <v>37</v>
      </c>
      <c r="G33" t="s">
        <v>37</v>
      </c>
      <c r="H33" s="43">
        <v>26</v>
      </c>
      <c r="I33" s="43">
        <v>26</v>
      </c>
      <c r="J33" s="43">
        <v>28</v>
      </c>
      <c r="K33" s="43">
        <v>25</v>
      </c>
      <c r="L33" s="43">
        <v>105</v>
      </c>
      <c r="M33" s="43">
        <v>0.6</v>
      </c>
    </row>
    <row r="34" spans="1:13" x14ac:dyDescent="0.35">
      <c r="A34" t="s">
        <v>246</v>
      </c>
      <c r="B34" t="s">
        <v>35</v>
      </c>
      <c r="C34" t="s">
        <v>39</v>
      </c>
      <c r="D34" t="s">
        <v>37</v>
      </c>
      <c r="E34" t="s">
        <v>37</v>
      </c>
      <c r="F34" t="s">
        <v>40</v>
      </c>
      <c r="G34" t="s">
        <v>40</v>
      </c>
      <c r="H34" s="43">
        <v>26</v>
      </c>
      <c r="I34" s="43">
        <v>25</v>
      </c>
      <c r="J34" s="43">
        <v>28</v>
      </c>
      <c r="K34" s="43">
        <v>26</v>
      </c>
      <c r="L34" s="43">
        <v>105</v>
      </c>
      <c r="M34" s="43">
        <v>0.7</v>
      </c>
    </row>
    <row r="35" spans="1:13" x14ac:dyDescent="0.35">
      <c r="A35" t="s">
        <v>247</v>
      </c>
      <c r="B35" t="s">
        <v>35</v>
      </c>
      <c r="C35" t="s">
        <v>39</v>
      </c>
      <c r="D35" t="s">
        <v>37</v>
      </c>
      <c r="E35" t="s">
        <v>37</v>
      </c>
      <c r="F35" t="s">
        <v>40</v>
      </c>
      <c r="G35" t="s">
        <v>37</v>
      </c>
      <c r="H35" s="43">
        <v>26</v>
      </c>
      <c r="I35" s="43">
        <v>25</v>
      </c>
      <c r="J35" s="43">
        <v>28</v>
      </c>
      <c r="K35" s="43">
        <v>25</v>
      </c>
      <c r="L35" s="43">
        <v>104</v>
      </c>
      <c r="M35" s="43">
        <v>0.7</v>
      </c>
    </row>
    <row r="36" spans="1:13" x14ac:dyDescent="0.35">
      <c r="A36" t="s">
        <v>248</v>
      </c>
      <c r="B36" t="s">
        <v>35</v>
      </c>
      <c r="C36" t="s">
        <v>39</v>
      </c>
      <c r="D36" t="s">
        <v>37</v>
      </c>
      <c r="E36" t="s">
        <v>37</v>
      </c>
      <c r="F36" t="s">
        <v>37</v>
      </c>
      <c r="G36" t="s">
        <v>40</v>
      </c>
      <c r="H36" s="43">
        <v>26</v>
      </c>
      <c r="I36" s="43">
        <v>25</v>
      </c>
      <c r="J36" s="43">
        <v>28</v>
      </c>
      <c r="K36" s="43">
        <v>26</v>
      </c>
      <c r="L36" s="43">
        <v>105</v>
      </c>
      <c r="M36" s="43">
        <v>0.7</v>
      </c>
    </row>
    <row r="37" spans="1:13" x14ac:dyDescent="0.35">
      <c r="A37" t="s">
        <v>249</v>
      </c>
      <c r="B37" t="s">
        <v>35</v>
      </c>
      <c r="C37" t="s">
        <v>39</v>
      </c>
      <c r="D37" t="s">
        <v>37</v>
      </c>
      <c r="E37" t="s">
        <v>37</v>
      </c>
      <c r="F37" t="s">
        <v>37</v>
      </c>
      <c r="G37" t="s">
        <v>37</v>
      </c>
      <c r="H37" s="43">
        <v>26</v>
      </c>
      <c r="I37" s="43">
        <v>25</v>
      </c>
      <c r="J37" s="43">
        <v>28</v>
      </c>
      <c r="K37" s="43">
        <v>25</v>
      </c>
      <c r="L37" s="43">
        <v>104</v>
      </c>
      <c r="M37" s="43">
        <v>0.7</v>
      </c>
    </row>
    <row r="38" spans="1:13" x14ac:dyDescent="0.35">
      <c r="A38" t="s">
        <v>250</v>
      </c>
      <c r="B38" t="s">
        <v>38</v>
      </c>
      <c r="C38" t="s">
        <v>36</v>
      </c>
      <c r="D38" t="s">
        <v>40</v>
      </c>
      <c r="E38" t="s">
        <v>40</v>
      </c>
      <c r="F38" t="s">
        <v>40</v>
      </c>
      <c r="G38" t="s">
        <v>40</v>
      </c>
      <c r="H38" s="43">
        <v>27</v>
      </c>
      <c r="I38" s="43">
        <v>23</v>
      </c>
      <c r="J38" s="43">
        <v>27</v>
      </c>
      <c r="K38" s="43">
        <v>23</v>
      </c>
      <c r="L38" s="43">
        <v>100</v>
      </c>
      <c r="M38" s="43">
        <v>0.8</v>
      </c>
    </row>
    <row r="39" spans="1:13" x14ac:dyDescent="0.35">
      <c r="A39" t="s">
        <v>251</v>
      </c>
      <c r="B39" t="s">
        <v>38</v>
      </c>
      <c r="C39" t="s">
        <v>36</v>
      </c>
      <c r="D39" t="s">
        <v>40</v>
      </c>
      <c r="E39" t="s">
        <v>40</v>
      </c>
      <c r="F39" t="s">
        <v>40</v>
      </c>
      <c r="G39" t="s">
        <v>37</v>
      </c>
      <c r="H39" s="43">
        <v>27</v>
      </c>
      <c r="I39" s="43">
        <v>23</v>
      </c>
      <c r="J39" s="43">
        <v>27</v>
      </c>
      <c r="K39" s="43">
        <v>23</v>
      </c>
      <c r="L39" s="43">
        <v>100</v>
      </c>
      <c r="M39" s="43">
        <v>0.6</v>
      </c>
    </row>
    <row r="40" spans="1:13" x14ac:dyDescent="0.35">
      <c r="A40" t="s">
        <v>252</v>
      </c>
      <c r="B40" t="s">
        <v>38</v>
      </c>
      <c r="C40" t="s">
        <v>36</v>
      </c>
      <c r="D40" t="s">
        <v>40</v>
      </c>
      <c r="E40" t="s">
        <v>40</v>
      </c>
      <c r="F40" t="s">
        <v>37</v>
      </c>
      <c r="G40" t="s">
        <v>40</v>
      </c>
      <c r="H40" s="43">
        <v>27</v>
      </c>
      <c r="I40" s="43">
        <v>23</v>
      </c>
      <c r="J40" s="43">
        <v>27</v>
      </c>
      <c r="K40" s="43">
        <v>23</v>
      </c>
      <c r="L40" s="43">
        <v>100</v>
      </c>
      <c r="M40" s="43">
        <v>1</v>
      </c>
    </row>
    <row r="41" spans="1:13" x14ac:dyDescent="0.35">
      <c r="A41" t="s">
        <v>253</v>
      </c>
      <c r="B41" t="s">
        <v>38</v>
      </c>
      <c r="C41" t="s">
        <v>36</v>
      </c>
      <c r="D41" t="s">
        <v>40</v>
      </c>
      <c r="E41" t="s">
        <v>40</v>
      </c>
      <c r="F41" t="s">
        <v>37</v>
      </c>
      <c r="G41" t="s">
        <v>37</v>
      </c>
      <c r="H41" s="43">
        <v>27</v>
      </c>
      <c r="I41" s="43">
        <v>23</v>
      </c>
      <c r="J41" s="43">
        <v>27</v>
      </c>
      <c r="K41" s="43">
        <v>23</v>
      </c>
      <c r="L41" s="43">
        <v>100</v>
      </c>
      <c r="M41" s="43">
        <v>0.8</v>
      </c>
    </row>
    <row r="42" spans="1:13" x14ac:dyDescent="0.35">
      <c r="A42" t="s">
        <v>254</v>
      </c>
      <c r="B42" t="s">
        <v>38</v>
      </c>
      <c r="C42" t="s">
        <v>36</v>
      </c>
      <c r="D42" t="s">
        <v>40</v>
      </c>
      <c r="E42" t="s">
        <v>37</v>
      </c>
      <c r="F42" t="s">
        <v>40</v>
      </c>
      <c r="G42" t="s">
        <v>40</v>
      </c>
      <c r="H42" s="43">
        <v>27</v>
      </c>
      <c r="I42" s="43">
        <v>23</v>
      </c>
      <c r="J42" s="43">
        <v>27</v>
      </c>
      <c r="K42" s="43">
        <v>23</v>
      </c>
      <c r="L42" s="43">
        <v>100</v>
      </c>
      <c r="M42" s="43">
        <v>0.8</v>
      </c>
    </row>
    <row r="43" spans="1:13" x14ac:dyDescent="0.35">
      <c r="A43" t="s">
        <v>255</v>
      </c>
      <c r="B43" t="s">
        <v>38</v>
      </c>
      <c r="C43" t="s">
        <v>36</v>
      </c>
      <c r="D43" t="s">
        <v>40</v>
      </c>
      <c r="E43" t="s">
        <v>37</v>
      </c>
      <c r="F43" t="s">
        <v>40</v>
      </c>
      <c r="G43" t="s">
        <v>37</v>
      </c>
      <c r="H43" s="43">
        <v>27</v>
      </c>
      <c r="I43" s="43">
        <v>23</v>
      </c>
      <c r="J43" s="43">
        <v>27</v>
      </c>
      <c r="K43" s="43">
        <v>23</v>
      </c>
      <c r="L43" s="43">
        <v>100</v>
      </c>
      <c r="M43" s="43">
        <v>0.6</v>
      </c>
    </row>
    <row r="44" spans="1:13" x14ac:dyDescent="0.35">
      <c r="A44" t="s">
        <v>256</v>
      </c>
      <c r="B44" t="s">
        <v>38</v>
      </c>
      <c r="C44" t="s">
        <v>36</v>
      </c>
      <c r="D44" t="s">
        <v>40</v>
      </c>
      <c r="E44" t="s">
        <v>37</v>
      </c>
      <c r="F44" t="s">
        <v>37</v>
      </c>
      <c r="G44" t="s">
        <v>40</v>
      </c>
      <c r="H44" s="43">
        <v>27</v>
      </c>
      <c r="I44" s="43">
        <v>23</v>
      </c>
      <c r="J44" s="43">
        <v>27</v>
      </c>
      <c r="K44" s="43">
        <v>23</v>
      </c>
      <c r="L44" s="43">
        <v>100</v>
      </c>
      <c r="M44" s="43">
        <v>1</v>
      </c>
    </row>
    <row r="45" spans="1:13" x14ac:dyDescent="0.35">
      <c r="A45" t="s">
        <v>257</v>
      </c>
      <c r="B45" t="s">
        <v>38</v>
      </c>
      <c r="C45" t="s">
        <v>36</v>
      </c>
      <c r="D45" t="s">
        <v>40</v>
      </c>
      <c r="E45" t="s">
        <v>37</v>
      </c>
      <c r="F45" t="s">
        <v>37</v>
      </c>
      <c r="G45" t="s">
        <v>37</v>
      </c>
      <c r="H45" s="43">
        <v>27</v>
      </c>
      <c r="I45" s="43">
        <v>23</v>
      </c>
      <c r="J45" s="43">
        <v>27</v>
      </c>
      <c r="K45" s="43">
        <v>23</v>
      </c>
      <c r="L45" s="43">
        <v>100</v>
      </c>
      <c r="M45" s="43">
        <v>0.8</v>
      </c>
    </row>
    <row r="46" spans="1:13" x14ac:dyDescent="0.35">
      <c r="A46" t="s">
        <v>258</v>
      </c>
      <c r="B46" t="s">
        <v>38</v>
      </c>
      <c r="C46" t="s">
        <v>36</v>
      </c>
      <c r="D46" t="s">
        <v>37</v>
      </c>
      <c r="E46" t="s">
        <v>40</v>
      </c>
      <c r="F46" t="s">
        <v>40</v>
      </c>
      <c r="G46" t="s">
        <v>40</v>
      </c>
      <c r="H46" s="43">
        <v>27</v>
      </c>
      <c r="I46" s="43">
        <v>23</v>
      </c>
      <c r="J46" s="43">
        <v>27</v>
      </c>
      <c r="K46" s="43">
        <v>23</v>
      </c>
      <c r="L46" s="43">
        <v>100</v>
      </c>
      <c r="M46" s="43">
        <v>0.8</v>
      </c>
    </row>
    <row r="47" spans="1:13" x14ac:dyDescent="0.35">
      <c r="A47" t="s">
        <v>259</v>
      </c>
      <c r="B47" t="s">
        <v>38</v>
      </c>
      <c r="C47" t="s">
        <v>36</v>
      </c>
      <c r="D47" t="s">
        <v>37</v>
      </c>
      <c r="E47" t="s">
        <v>40</v>
      </c>
      <c r="F47" t="s">
        <v>40</v>
      </c>
      <c r="G47" t="s">
        <v>37</v>
      </c>
      <c r="H47" s="43">
        <v>27</v>
      </c>
      <c r="I47" s="43">
        <v>23</v>
      </c>
      <c r="J47" s="43">
        <v>27</v>
      </c>
      <c r="K47" s="43">
        <v>23</v>
      </c>
      <c r="L47" s="43">
        <v>100</v>
      </c>
      <c r="M47" s="43">
        <v>0.6</v>
      </c>
    </row>
    <row r="48" spans="1:13" x14ac:dyDescent="0.35">
      <c r="A48" t="s">
        <v>260</v>
      </c>
      <c r="B48" t="s">
        <v>38</v>
      </c>
      <c r="C48" t="s">
        <v>36</v>
      </c>
      <c r="D48" t="s">
        <v>37</v>
      </c>
      <c r="E48" t="s">
        <v>40</v>
      </c>
      <c r="F48" t="s">
        <v>37</v>
      </c>
      <c r="G48" t="s">
        <v>40</v>
      </c>
      <c r="H48" s="43">
        <v>27</v>
      </c>
      <c r="I48" s="43">
        <v>23</v>
      </c>
      <c r="J48" s="43">
        <v>27</v>
      </c>
      <c r="K48" s="43">
        <v>23</v>
      </c>
      <c r="L48" s="43">
        <v>100</v>
      </c>
      <c r="M48" s="43">
        <v>1</v>
      </c>
    </row>
    <row r="49" spans="1:13" x14ac:dyDescent="0.35">
      <c r="A49" t="s">
        <v>261</v>
      </c>
      <c r="B49" t="s">
        <v>38</v>
      </c>
      <c r="C49" t="s">
        <v>36</v>
      </c>
      <c r="D49" t="s">
        <v>37</v>
      </c>
      <c r="E49" t="s">
        <v>40</v>
      </c>
      <c r="F49" t="s">
        <v>37</v>
      </c>
      <c r="G49" t="s">
        <v>37</v>
      </c>
      <c r="H49" s="43">
        <v>27</v>
      </c>
      <c r="I49" s="43">
        <v>23</v>
      </c>
      <c r="J49" s="43">
        <v>27</v>
      </c>
      <c r="K49" s="43">
        <v>23</v>
      </c>
      <c r="L49" s="43">
        <v>100</v>
      </c>
      <c r="M49" s="43">
        <v>0.8</v>
      </c>
    </row>
    <row r="50" spans="1:13" x14ac:dyDescent="0.35">
      <c r="A50" t="s">
        <v>262</v>
      </c>
      <c r="B50" t="s">
        <v>38</v>
      </c>
      <c r="C50" t="s">
        <v>36</v>
      </c>
      <c r="D50" t="s">
        <v>37</v>
      </c>
      <c r="E50" t="s">
        <v>37</v>
      </c>
      <c r="F50" t="s">
        <v>40</v>
      </c>
      <c r="G50" t="s">
        <v>40</v>
      </c>
      <c r="H50" s="43">
        <v>27</v>
      </c>
      <c r="I50" s="43">
        <v>23</v>
      </c>
      <c r="J50" s="43">
        <v>27</v>
      </c>
      <c r="K50" s="43">
        <v>23</v>
      </c>
      <c r="L50" s="43">
        <v>100</v>
      </c>
      <c r="M50" s="43">
        <v>0.8</v>
      </c>
    </row>
    <row r="51" spans="1:13" x14ac:dyDescent="0.35">
      <c r="A51" t="s">
        <v>263</v>
      </c>
      <c r="B51" t="s">
        <v>38</v>
      </c>
      <c r="C51" t="s">
        <v>36</v>
      </c>
      <c r="D51" t="s">
        <v>37</v>
      </c>
      <c r="E51" t="s">
        <v>37</v>
      </c>
      <c r="F51" t="s">
        <v>40</v>
      </c>
      <c r="G51" t="s">
        <v>37</v>
      </c>
      <c r="H51" s="43">
        <v>27</v>
      </c>
      <c r="I51" s="43">
        <v>23</v>
      </c>
      <c r="J51" s="43">
        <v>27</v>
      </c>
      <c r="K51" s="43">
        <v>23</v>
      </c>
      <c r="L51" s="43">
        <v>100</v>
      </c>
      <c r="M51" s="43">
        <v>0.6</v>
      </c>
    </row>
    <row r="52" spans="1:13" x14ac:dyDescent="0.35">
      <c r="A52" t="s">
        <v>264</v>
      </c>
      <c r="B52" t="s">
        <v>38</v>
      </c>
      <c r="C52" t="s">
        <v>36</v>
      </c>
      <c r="D52" t="s">
        <v>37</v>
      </c>
      <c r="E52" t="s">
        <v>37</v>
      </c>
      <c r="F52" t="s">
        <v>37</v>
      </c>
      <c r="G52" t="s">
        <v>40</v>
      </c>
      <c r="H52" s="43">
        <v>27</v>
      </c>
      <c r="I52" s="43">
        <v>23</v>
      </c>
      <c r="J52" s="43">
        <v>27</v>
      </c>
      <c r="K52" s="43">
        <v>23</v>
      </c>
      <c r="L52" s="43">
        <v>100</v>
      </c>
      <c r="M52" s="43">
        <v>1</v>
      </c>
    </row>
    <row r="53" spans="1:13" x14ac:dyDescent="0.35">
      <c r="A53" t="s">
        <v>265</v>
      </c>
      <c r="B53" t="s">
        <v>38</v>
      </c>
      <c r="C53" t="s">
        <v>36</v>
      </c>
      <c r="D53" t="s">
        <v>37</v>
      </c>
      <c r="E53" t="s">
        <v>37</v>
      </c>
      <c r="F53" t="s">
        <v>37</v>
      </c>
      <c r="G53" t="s">
        <v>37</v>
      </c>
      <c r="H53" s="43">
        <v>27</v>
      </c>
      <c r="I53" s="43">
        <v>23</v>
      </c>
      <c r="J53" s="43">
        <v>27</v>
      </c>
      <c r="K53" s="43">
        <v>23</v>
      </c>
      <c r="L53" s="43">
        <v>100</v>
      </c>
      <c r="M53" s="43">
        <v>0.8</v>
      </c>
    </row>
    <row r="54" spans="1:13" x14ac:dyDescent="0.35">
      <c r="A54" t="s">
        <v>529</v>
      </c>
      <c r="B54" t="s">
        <v>38</v>
      </c>
      <c r="C54" t="s">
        <v>42</v>
      </c>
      <c r="D54" t="s">
        <v>40</v>
      </c>
      <c r="E54" t="s">
        <v>40</v>
      </c>
      <c r="H54" s="43">
        <v>46</v>
      </c>
      <c r="I54" s="43">
        <v>39</v>
      </c>
      <c r="J54" s="43">
        <v>0</v>
      </c>
      <c r="K54" s="43">
        <v>0</v>
      </c>
      <c r="L54" s="43">
        <v>85</v>
      </c>
      <c r="M54" s="43">
        <v>0.1</v>
      </c>
    </row>
    <row r="55" spans="1:13" x14ac:dyDescent="0.35">
      <c r="A55" t="s">
        <v>530</v>
      </c>
      <c r="B55" t="s">
        <v>38</v>
      </c>
      <c r="C55" t="s">
        <v>42</v>
      </c>
      <c r="D55" t="s">
        <v>40</v>
      </c>
      <c r="E55" t="s">
        <v>37</v>
      </c>
      <c r="H55" s="43">
        <v>46</v>
      </c>
      <c r="I55" s="43">
        <v>39</v>
      </c>
      <c r="J55" s="43">
        <v>0</v>
      </c>
      <c r="K55" s="43">
        <v>0</v>
      </c>
      <c r="L55" s="43">
        <v>85</v>
      </c>
      <c r="M55" s="43">
        <v>0.1</v>
      </c>
    </row>
    <row r="56" spans="1:13" x14ac:dyDescent="0.35">
      <c r="A56" t="s">
        <v>531</v>
      </c>
      <c r="B56" t="s">
        <v>38</v>
      </c>
      <c r="C56" t="s">
        <v>42</v>
      </c>
      <c r="D56" t="s">
        <v>37</v>
      </c>
      <c r="E56" t="s">
        <v>40</v>
      </c>
      <c r="H56" s="43">
        <v>46</v>
      </c>
      <c r="I56" s="43">
        <v>39</v>
      </c>
      <c r="J56" s="43">
        <v>0</v>
      </c>
      <c r="K56" s="43">
        <v>0</v>
      </c>
      <c r="L56" s="43">
        <v>85</v>
      </c>
      <c r="M56" s="43">
        <v>0.2</v>
      </c>
    </row>
    <row r="57" spans="1:13" x14ac:dyDescent="0.35">
      <c r="A57" t="s">
        <v>532</v>
      </c>
      <c r="B57" t="s">
        <v>38</v>
      </c>
      <c r="C57" t="s">
        <v>42</v>
      </c>
      <c r="D57" t="s">
        <v>37</v>
      </c>
      <c r="E57" t="s">
        <v>37</v>
      </c>
      <c r="H57" s="43">
        <v>46</v>
      </c>
      <c r="I57" s="43">
        <v>39</v>
      </c>
      <c r="J57" s="43">
        <v>0</v>
      </c>
      <c r="K57" s="43">
        <v>0</v>
      </c>
      <c r="L57" s="43">
        <v>85</v>
      </c>
      <c r="M57" s="43">
        <v>0.2</v>
      </c>
    </row>
    <row r="58" spans="1:13" x14ac:dyDescent="0.35">
      <c r="A58" t="s">
        <v>266</v>
      </c>
      <c r="B58" t="s">
        <v>38</v>
      </c>
      <c r="C58" t="s">
        <v>39</v>
      </c>
      <c r="D58" t="s">
        <v>40</v>
      </c>
      <c r="E58" t="s">
        <v>40</v>
      </c>
      <c r="F58" t="s">
        <v>40</v>
      </c>
      <c r="G58" t="s">
        <v>40</v>
      </c>
      <c r="H58" s="43">
        <v>27</v>
      </c>
      <c r="I58" s="43">
        <v>23</v>
      </c>
      <c r="J58" s="43">
        <v>27</v>
      </c>
      <c r="K58" s="43">
        <v>23</v>
      </c>
      <c r="L58" s="43">
        <v>100</v>
      </c>
      <c r="M58" s="43">
        <v>0.7</v>
      </c>
    </row>
    <row r="59" spans="1:13" x14ac:dyDescent="0.35">
      <c r="A59" t="s">
        <v>267</v>
      </c>
      <c r="B59" t="s">
        <v>38</v>
      </c>
      <c r="C59" t="s">
        <v>39</v>
      </c>
      <c r="D59" t="s">
        <v>40</v>
      </c>
      <c r="E59" t="s">
        <v>40</v>
      </c>
      <c r="F59" t="s">
        <v>40</v>
      </c>
      <c r="G59" t="s">
        <v>37</v>
      </c>
      <c r="H59" s="43">
        <v>27</v>
      </c>
      <c r="I59" s="43">
        <v>23</v>
      </c>
      <c r="J59" s="43">
        <v>27</v>
      </c>
      <c r="K59" s="43">
        <v>23</v>
      </c>
      <c r="L59" s="43">
        <v>100</v>
      </c>
      <c r="M59" s="43">
        <v>0.6</v>
      </c>
    </row>
    <row r="60" spans="1:13" x14ac:dyDescent="0.35">
      <c r="A60" t="s">
        <v>268</v>
      </c>
      <c r="B60" t="s">
        <v>38</v>
      </c>
      <c r="C60" t="s">
        <v>39</v>
      </c>
      <c r="D60" t="s">
        <v>40</v>
      </c>
      <c r="E60" t="s">
        <v>40</v>
      </c>
      <c r="F60" t="s">
        <v>37</v>
      </c>
      <c r="G60" t="s">
        <v>40</v>
      </c>
      <c r="H60" s="43">
        <v>27</v>
      </c>
      <c r="I60" s="43">
        <v>23</v>
      </c>
      <c r="J60" s="43">
        <v>27</v>
      </c>
      <c r="K60" s="43">
        <v>23</v>
      </c>
      <c r="L60" s="43">
        <v>100</v>
      </c>
      <c r="M60" s="43">
        <v>0.6</v>
      </c>
    </row>
    <row r="61" spans="1:13" x14ac:dyDescent="0.35">
      <c r="A61" t="s">
        <v>269</v>
      </c>
      <c r="B61" t="s">
        <v>38</v>
      </c>
      <c r="C61" t="s">
        <v>39</v>
      </c>
      <c r="D61" t="s">
        <v>40</v>
      </c>
      <c r="E61" t="s">
        <v>40</v>
      </c>
      <c r="F61" t="s">
        <v>37</v>
      </c>
      <c r="G61" t="s">
        <v>37</v>
      </c>
      <c r="H61" s="43">
        <v>27</v>
      </c>
      <c r="I61" s="43">
        <v>23</v>
      </c>
      <c r="J61" s="43">
        <v>27</v>
      </c>
      <c r="K61" s="43">
        <v>23</v>
      </c>
      <c r="L61" s="43">
        <v>100</v>
      </c>
      <c r="M61" s="43">
        <v>0.5</v>
      </c>
    </row>
    <row r="62" spans="1:13" x14ac:dyDescent="0.35">
      <c r="A62" t="s">
        <v>270</v>
      </c>
      <c r="B62" t="s">
        <v>38</v>
      </c>
      <c r="C62" t="s">
        <v>39</v>
      </c>
      <c r="D62" t="s">
        <v>40</v>
      </c>
      <c r="E62" t="s">
        <v>37</v>
      </c>
      <c r="F62" t="s">
        <v>40</v>
      </c>
      <c r="G62" t="s">
        <v>40</v>
      </c>
      <c r="H62" s="43">
        <v>27</v>
      </c>
      <c r="I62" s="43">
        <v>23</v>
      </c>
      <c r="J62" s="43">
        <v>27</v>
      </c>
      <c r="K62" s="43">
        <v>23</v>
      </c>
      <c r="L62" s="43">
        <v>100</v>
      </c>
      <c r="M62" s="43">
        <v>0.9</v>
      </c>
    </row>
    <row r="63" spans="1:13" x14ac:dyDescent="0.35">
      <c r="A63" t="s">
        <v>271</v>
      </c>
      <c r="B63" t="s">
        <v>38</v>
      </c>
      <c r="C63" t="s">
        <v>39</v>
      </c>
      <c r="D63" t="s">
        <v>40</v>
      </c>
      <c r="E63" t="s">
        <v>37</v>
      </c>
      <c r="F63" t="s">
        <v>40</v>
      </c>
      <c r="G63" t="s">
        <v>37</v>
      </c>
      <c r="H63" s="43">
        <v>27</v>
      </c>
      <c r="I63" s="43">
        <v>23</v>
      </c>
      <c r="J63" s="43">
        <v>27</v>
      </c>
      <c r="K63" s="43">
        <v>23</v>
      </c>
      <c r="L63" s="43">
        <v>100</v>
      </c>
      <c r="M63" s="43">
        <v>0.8</v>
      </c>
    </row>
    <row r="64" spans="1:13" x14ac:dyDescent="0.35">
      <c r="A64" t="s">
        <v>272</v>
      </c>
      <c r="B64" t="s">
        <v>38</v>
      </c>
      <c r="C64" t="s">
        <v>39</v>
      </c>
      <c r="D64" t="s">
        <v>40</v>
      </c>
      <c r="E64" t="s">
        <v>37</v>
      </c>
      <c r="F64" t="s">
        <v>37</v>
      </c>
      <c r="G64" t="s">
        <v>40</v>
      </c>
      <c r="H64" s="43">
        <v>27</v>
      </c>
      <c r="I64" s="43">
        <v>23</v>
      </c>
      <c r="J64" s="43">
        <v>27</v>
      </c>
      <c r="K64" s="43">
        <v>23</v>
      </c>
      <c r="L64" s="43">
        <v>100</v>
      </c>
      <c r="M64" s="43">
        <v>0.8</v>
      </c>
    </row>
    <row r="65" spans="1:13" x14ac:dyDescent="0.35">
      <c r="A65" t="s">
        <v>273</v>
      </c>
      <c r="B65" t="s">
        <v>38</v>
      </c>
      <c r="C65" t="s">
        <v>39</v>
      </c>
      <c r="D65" t="s">
        <v>40</v>
      </c>
      <c r="E65" t="s">
        <v>37</v>
      </c>
      <c r="F65" t="s">
        <v>37</v>
      </c>
      <c r="G65" t="s">
        <v>37</v>
      </c>
      <c r="H65" s="43">
        <v>27</v>
      </c>
      <c r="I65" s="43">
        <v>23</v>
      </c>
      <c r="J65" s="43">
        <v>27</v>
      </c>
      <c r="K65" s="43">
        <v>23</v>
      </c>
      <c r="L65" s="43">
        <v>100</v>
      </c>
      <c r="M65" s="43">
        <v>0.7</v>
      </c>
    </row>
    <row r="66" spans="1:13" x14ac:dyDescent="0.35">
      <c r="A66" t="s">
        <v>274</v>
      </c>
      <c r="B66" t="s">
        <v>38</v>
      </c>
      <c r="C66" t="s">
        <v>39</v>
      </c>
      <c r="D66" t="s">
        <v>37</v>
      </c>
      <c r="E66" t="s">
        <v>40</v>
      </c>
      <c r="F66" t="s">
        <v>40</v>
      </c>
      <c r="G66" t="s">
        <v>40</v>
      </c>
      <c r="H66" s="43">
        <v>27</v>
      </c>
      <c r="I66" s="43">
        <v>23</v>
      </c>
      <c r="J66" s="43">
        <v>27</v>
      </c>
      <c r="K66" s="43">
        <v>23</v>
      </c>
      <c r="L66" s="43">
        <v>100</v>
      </c>
      <c r="M66" s="43">
        <v>0.6</v>
      </c>
    </row>
    <row r="67" spans="1:13" x14ac:dyDescent="0.35">
      <c r="A67" t="s">
        <v>275</v>
      </c>
      <c r="B67" t="s">
        <v>38</v>
      </c>
      <c r="C67" t="s">
        <v>39</v>
      </c>
      <c r="D67" t="s">
        <v>37</v>
      </c>
      <c r="E67" t="s">
        <v>40</v>
      </c>
      <c r="F67" t="s">
        <v>40</v>
      </c>
      <c r="G67" t="s">
        <v>37</v>
      </c>
      <c r="H67" s="43">
        <v>27</v>
      </c>
      <c r="I67" s="43">
        <v>23</v>
      </c>
      <c r="J67" s="43">
        <v>27</v>
      </c>
      <c r="K67" s="43">
        <v>23</v>
      </c>
      <c r="L67" s="43">
        <v>100</v>
      </c>
      <c r="M67" s="43">
        <v>0.5</v>
      </c>
    </row>
    <row r="68" spans="1:13" x14ac:dyDescent="0.35">
      <c r="A68" t="s">
        <v>276</v>
      </c>
      <c r="B68" t="s">
        <v>38</v>
      </c>
      <c r="C68" t="s">
        <v>39</v>
      </c>
      <c r="D68" t="s">
        <v>37</v>
      </c>
      <c r="E68" t="s">
        <v>40</v>
      </c>
      <c r="F68" t="s">
        <v>37</v>
      </c>
      <c r="G68" t="s">
        <v>40</v>
      </c>
      <c r="H68" s="43">
        <v>27</v>
      </c>
      <c r="I68" s="43">
        <v>23</v>
      </c>
      <c r="J68" s="43">
        <v>27</v>
      </c>
      <c r="K68" s="43">
        <v>23</v>
      </c>
      <c r="L68" s="43">
        <v>100</v>
      </c>
      <c r="M68" s="43">
        <v>0.5</v>
      </c>
    </row>
    <row r="69" spans="1:13" x14ac:dyDescent="0.35">
      <c r="A69" t="s">
        <v>277</v>
      </c>
      <c r="B69" t="s">
        <v>38</v>
      </c>
      <c r="C69" t="s">
        <v>39</v>
      </c>
      <c r="D69" t="s">
        <v>37</v>
      </c>
      <c r="E69" t="s">
        <v>40</v>
      </c>
      <c r="F69" t="s">
        <v>37</v>
      </c>
      <c r="G69" t="s">
        <v>37</v>
      </c>
      <c r="H69" s="43">
        <v>27</v>
      </c>
      <c r="I69" s="43">
        <v>23</v>
      </c>
      <c r="J69" s="43">
        <v>27</v>
      </c>
      <c r="K69" s="43">
        <v>23</v>
      </c>
      <c r="L69" s="43">
        <v>100</v>
      </c>
      <c r="M69" s="43">
        <v>0.4</v>
      </c>
    </row>
    <row r="70" spans="1:13" x14ac:dyDescent="0.35">
      <c r="A70" t="s">
        <v>278</v>
      </c>
      <c r="B70" t="s">
        <v>38</v>
      </c>
      <c r="C70" t="s">
        <v>39</v>
      </c>
      <c r="D70" t="s">
        <v>37</v>
      </c>
      <c r="E70" t="s">
        <v>37</v>
      </c>
      <c r="F70" t="s">
        <v>40</v>
      </c>
      <c r="G70" t="s">
        <v>40</v>
      </c>
      <c r="H70" s="43">
        <v>27</v>
      </c>
      <c r="I70" s="43">
        <v>23</v>
      </c>
      <c r="J70" s="43">
        <v>27</v>
      </c>
      <c r="K70" s="43">
        <v>23</v>
      </c>
      <c r="L70" s="43">
        <v>100</v>
      </c>
      <c r="M70" s="43">
        <v>0.8</v>
      </c>
    </row>
    <row r="71" spans="1:13" x14ac:dyDescent="0.35">
      <c r="A71" t="s">
        <v>279</v>
      </c>
      <c r="B71" t="s">
        <v>38</v>
      </c>
      <c r="C71" t="s">
        <v>39</v>
      </c>
      <c r="D71" t="s">
        <v>37</v>
      </c>
      <c r="E71" t="s">
        <v>37</v>
      </c>
      <c r="F71" t="s">
        <v>40</v>
      </c>
      <c r="G71" t="s">
        <v>37</v>
      </c>
      <c r="H71" s="43">
        <v>27</v>
      </c>
      <c r="I71" s="43">
        <v>23</v>
      </c>
      <c r="J71" s="43">
        <v>27</v>
      </c>
      <c r="K71" s="43">
        <v>23</v>
      </c>
      <c r="L71" s="43">
        <v>100</v>
      </c>
      <c r="M71" s="43">
        <v>0.7</v>
      </c>
    </row>
    <row r="72" spans="1:13" x14ac:dyDescent="0.35">
      <c r="A72" t="s">
        <v>280</v>
      </c>
      <c r="B72" t="s">
        <v>38</v>
      </c>
      <c r="C72" t="s">
        <v>39</v>
      </c>
      <c r="D72" t="s">
        <v>37</v>
      </c>
      <c r="E72" t="s">
        <v>37</v>
      </c>
      <c r="F72" t="s">
        <v>37</v>
      </c>
      <c r="G72" t="s">
        <v>40</v>
      </c>
      <c r="H72" s="43">
        <v>27</v>
      </c>
      <c r="I72" s="43">
        <v>23</v>
      </c>
      <c r="J72" s="43">
        <v>27</v>
      </c>
      <c r="K72" s="43">
        <v>23</v>
      </c>
      <c r="L72" s="43">
        <v>100</v>
      </c>
      <c r="M72" s="43">
        <v>0.7</v>
      </c>
    </row>
    <row r="73" spans="1:13" x14ac:dyDescent="0.35">
      <c r="A73" t="s">
        <v>281</v>
      </c>
      <c r="B73" t="s">
        <v>38</v>
      </c>
      <c r="C73" t="s">
        <v>39</v>
      </c>
      <c r="D73" t="s">
        <v>37</v>
      </c>
      <c r="E73" t="s">
        <v>37</v>
      </c>
      <c r="F73" t="s">
        <v>37</v>
      </c>
      <c r="G73" t="s">
        <v>37</v>
      </c>
      <c r="H73" s="43">
        <v>27</v>
      </c>
      <c r="I73" s="43">
        <v>23</v>
      </c>
      <c r="J73" s="43">
        <v>27</v>
      </c>
      <c r="K73" s="43">
        <v>23</v>
      </c>
      <c r="L73" s="43">
        <v>100</v>
      </c>
      <c r="M73" s="43">
        <v>0.6</v>
      </c>
    </row>
    <row r="74" spans="1:13" x14ac:dyDescent="0.35">
      <c r="A74" t="s">
        <v>282</v>
      </c>
      <c r="B74" t="s">
        <v>41</v>
      </c>
      <c r="C74" t="s">
        <v>36</v>
      </c>
      <c r="D74" t="s">
        <v>40</v>
      </c>
      <c r="E74" t="s">
        <v>40</v>
      </c>
      <c r="F74" t="s">
        <v>40</v>
      </c>
      <c r="G74" t="s">
        <v>40</v>
      </c>
      <c r="H74" s="43">
        <v>25</v>
      </c>
      <c r="I74" s="43">
        <v>25</v>
      </c>
      <c r="J74" s="43">
        <v>25</v>
      </c>
      <c r="K74" s="43">
        <v>25</v>
      </c>
      <c r="L74" s="43">
        <v>100</v>
      </c>
      <c r="M74" s="43">
        <v>0.7</v>
      </c>
    </row>
    <row r="75" spans="1:13" x14ac:dyDescent="0.35">
      <c r="A75" t="s">
        <v>283</v>
      </c>
      <c r="B75" t="s">
        <v>41</v>
      </c>
      <c r="C75" t="s">
        <v>36</v>
      </c>
      <c r="D75" t="s">
        <v>40</v>
      </c>
      <c r="E75" t="s">
        <v>40</v>
      </c>
      <c r="F75" t="s">
        <v>40</v>
      </c>
      <c r="G75" t="s">
        <v>37</v>
      </c>
      <c r="H75" s="43">
        <v>25</v>
      </c>
      <c r="I75" s="43">
        <v>25</v>
      </c>
      <c r="J75" s="43">
        <v>25</v>
      </c>
      <c r="K75" s="43">
        <v>25</v>
      </c>
      <c r="L75" s="43">
        <v>100</v>
      </c>
      <c r="M75" s="43">
        <v>0.4</v>
      </c>
    </row>
    <row r="76" spans="1:13" x14ac:dyDescent="0.35">
      <c r="A76" t="s">
        <v>284</v>
      </c>
      <c r="B76" t="s">
        <v>41</v>
      </c>
      <c r="C76" t="s">
        <v>36</v>
      </c>
      <c r="D76" t="s">
        <v>40</v>
      </c>
      <c r="E76" t="s">
        <v>40</v>
      </c>
      <c r="F76" t="s">
        <v>37</v>
      </c>
      <c r="G76" t="s">
        <v>40</v>
      </c>
      <c r="H76" s="43">
        <v>25</v>
      </c>
      <c r="I76" s="43">
        <v>25</v>
      </c>
      <c r="J76" s="43">
        <v>25</v>
      </c>
      <c r="K76" s="43">
        <v>25</v>
      </c>
      <c r="L76" s="43">
        <v>100</v>
      </c>
      <c r="M76" s="43">
        <v>0.8</v>
      </c>
    </row>
    <row r="77" spans="1:13" x14ac:dyDescent="0.35">
      <c r="A77" t="s">
        <v>285</v>
      </c>
      <c r="B77" t="s">
        <v>41</v>
      </c>
      <c r="C77" t="s">
        <v>36</v>
      </c>
      <c r="D77" t="s">
        <v>40</v>
      </c>
      <c r="E77" t="s">
        <v>40</v>
      </c>
      <c r="F77" t="s">
        <v>37</v>
      </c>
      <c r="G77" t="s">
        <v>37</v>
      </c>
      <c r="H77" s="43">
        <v>25</v>
      </c>
      <c r="I77" s="43">
        <v>25</v>
      </c>
      <c r="J77" s="43">
        <v>25</v>
      </c>
      <c r="K77" s="43">
        <v>25</v>
      </c>
      <c r="L77" s="43">
        <v>100</v>
      </c>
      <c r="M77" s="43">
        <v>0.5</v>
      </c>
    </row>
    <row r="78" spans="1:13" x14ac:dyDescent="0.35">
      <c r="A78" t="s">
        <v>286</v>
      </c>
      <c r="B78" t="s">
        <v>41</v>
      </c>
      <c r="C78" t="s">
        <v>36</v>
      </c>
      <c r="D78" t="s">
        <v>40</v>
      </c>
      <c r="E78" t="s">
        <v>37</v>
      </c>
      <c r="F78" t="s">
        <v>40</v>
      </c>
      <c r="G78" t="s">
        <v>40</v>
      </c>
      <c r="H78" s="43">
        <v>25</v>
      </c>
      <c r="I78" s="43">
        <v>25</v>
      </c>
      <c r="J78" s="43">
        <v>25</v>
      </c>
      <c r="K78" s="43">
        <v>25</v>
      </c>
      <c r="L78" s="43">
        <v>100</v>
      </c>
      <c r="M78" s="43">
        <v>0.7</v>
      </c>
    </row>
    <row r="79" spans="1:13" x14ac:dyDescent="0.35">
      <c r="A79" t="s">
        <v>287</v>
      </c>
      <c r="B79" t="s">
        <v>41</v>
      </c>
      <c r="C79" t="s">
        <v>36</v>
      </c>
      <c r="D79" t="s">
        <v>40</v>
      </c>
      <c r="E79" t="s">
        <v>37</v>
      </c>
      <c r="F79" t="s">
        <v>40</v>
      </c>
      <c r="G79" t="s">
        <v>37</v>
      </c>
      <c r="H79" s="43">
        <v>25</v>
      </c>
      <c r="I79" s="43">
        <v>25</v>
      </c>
      <c r="J79" s="43">
        <v>25</v>
      </c>
      <c r="K79" s="43">
        <v>25</v>
      </c>
      <c r="L79" s="43">
        <v>100</v>
      </c>
      <c r="M79" s="43">
        <v>0.4</v>
      </c>
    </row>
    <row r="80" spans="1:13" x14ac:dyDescent="0.35">
      <c r="A80" t="s">
        <v>288</v>
      </c>
      <c r="B80" t="s">
        <v>41</v>
      </c>
      <c r="C80" t="s">
        <v>36</v>
      </c>
      <c r="D80" t="s">
        <v>40</v>
      </c>
      <c r="E80" t="s">
        <v>37</v>
      </c>
      <c r="F80" t="s">
        <v>37</v>
      </c>
      <c r="G80" t="s">
        <v>40</v>
      </c>
      <c r="H80" s="43">
        <v>25</v>
      </c>
      <c r="I80" s="43">
        <v>25</v>
      </c>
      <c r="J80" s="43">
        <v>25</v>
      </c>
      <c r="K80" s="43">
        <v>25</v>
      </c>
      <c r="L80" s="43">
        <v>100</v>
      </c>
      <c r="M80" s="43">
        <v>0.8</v>
      </c>
    </row>
    <row r="81" spans="1:13" x14ac:dyDescent="0.35">
      <c r="A81" t="s">
        <v>289</v>
      </c>
      <c r="B81" t="s">
        <v>41</v>
      </c>
      <c r="C81" t="s">
        <v>36</v>
      </c>
      <c r="D81" t="s">
        <v>40</v>
      </c>
      <c r="E81" t="s">
        <v>37</v>
      </c>
      <c r="F81" t="s">
        <v>37</v>
      </c>
      <c r="G81" t="s">
        <v>37</v>
      </c>
      <c r="H81" s="43">
        <v>25</v>
      </c>
      <c r="I81" s="43">
        <v>25</v>
      </c>
      <c r="J81" s="43">
        <v>25</v>
      </c>
      <c r="K81" s="43">
        <v>25</v>
      </c>
      <c r="L81" s="43">
        <v>100</v>
      </c>
      <c r="M81" s="43">
        <v>0.5</v>
      </c>
    </row>
    <row r="82" spans="1:13" x14ac:dyDescent="0.35">
      <c r="A82" t="s">
        <v>290</v>
      </c>
      <c r="B82" t="s">
        <v>41</v>
      </c>
      <c r="C82" t="s">
        <v>36</v>
      </c>
      <c r="D82" t="s">
        <v>37</v>
      </c>
      <c r="E82" t="s">
        <v>40</v>
      </c>
      <c r="F82" t="s">
        <v>40</v>
      </c>
      <c r="G82" t="s">
        <v>40</v>
      </c>
      <c r="H82" s="43">
        <v>25</v>
      </c>
      <c r="I82" s="43">
        <v>25</v>
      </c>
      <c r="J82" s="43">
        <v>25</v>
      </c>
      <c r="K82" s="43">
        <v>25</v>
      </c>
      <c r="L82" s="43">
        <v>100</v>
      </c>
      <c r="M82" s="43">
        <v>0.7</v>
      </c>
    </row>
    <row r="83" spans="1:13" x14ac:dyDescent="0.35">
      <c r="A83" t="s">
        <v>291</v>
      </c>
      <c r="B83" t="s">
        <v>41</v>
      </c>
      <c r="C83" t="s">
        <v>36</v>
      </c>
      <c r="D83" t="s">
        <v>37</v>
      </c>
      <c r="E83" t="s">
        <v>40</v>
      </c>
      <c r="F83" t="s">
        <v>40</v>
      </c>
      <c r="G83" t="s">
        <v>37</v>
      </c>
      <c r="H83" s="43">
        <v>25</v>
      </c>
      <c r="I83" s="43">
        <v>25</v>
      </c>
      <c r="J83" s="43">
        <v>25</v>
      </c>
      <c r="K83" s="43">
        <v>25</v>
      </c>
      <c r="L83" s="43">
        <v>100</v>
      </c>
      <c r="M83" s="43">
        <v>0.4</v>
      </c>
    </row>
    <row r="84" spans="1:13" x14ac:dyDescent="0.35">
      <c r="A84" t="s">
        <v>292</v>
      </c>
      <c r="B84" t="s">
        <v>41</v>
      </c>
      <c r="C84" t="s">
        <v>36</v>
      </c>
      <c r="D84" t="s">
        <v>37</v>
      </c>
      <c r="E84" t="s">
        <v>40</v>
      </c>
      <c r="F84" t="s">
        <v>37</v>
      </c>
      <c r="G84" t="s">
        <v>40</v>
      </c>
      <c r="H84" s="43">
        <v>25</v>
      </c>
      <c r="I84" s="43">
        <v>25</v>
      </c>
      <c r="J84" s="43">
        <v>25</v>
      </c>
      <c r="K84" s="43">
        <v>25</v>
      </c>
      <c r="L84" s="43">
        <v>100</v>
      </c>
      <c r="M84" s="43">
        <v>0.8</v>
      </c>
    </row>
    <row r="85" spans="1:13" x14ac:dyDescent="0.35">
      <c r="A85" t="s">
        <v>293</v>
      </c>
      <c r="B85" t="s">
        <v>41</v>
      </c>
      <c r="C85" t="s">
        <v>36</v>
      </c>
      <c r="D85" t="s">
        <v>37</v>
      </c>
      <c r="E85" t="s">
        <v>40</v>
      </c>
      <c r="F85" t="s">
        <v>37</v>
      </c>
      <c r="G85" t="s">
        <v>37</v>
      </c>
      <c r="H85" s="43">
        <v>25</v>
      </c>
      <c r="I85" s="43">
        <v>25</v>
      </c>
      <c r="J85" s="43">
        <v>25</v>
      </c>
      <c r="K85" s="43">
        <v>25</v>
      </c>
      <c r="L85" s="43">
        <v>100</v>
      </c>
      <c r="M85" s="43">
        <v>0.5</v>
      </c>
    </row>
    <row r="86" spans="1:13" x14ac:dyDescent="0.35">
      <c r="A86" t="s">
        <v>294</v>
      </c>
      <c r="B86" t="s">
        <v>41</v>
      </c>
      <c r="C86" t="s">
        <v>36</v>
      </c>
      <c r="D86" t="s">
        <v>37</v>
      </c>
      <c r="E86" t="s">
        <v>37</v>
      </c>
      <c r="F86" t="s">
        <v>40</v>
      </c>
      <c r="G86" t="s">
        <v>40</v>
      </c>
      <c r="H86" s="43">
        <v>25</v>
      </c>
      <c r="I86" s="43">
        <v>25</v>
      </c>
      <c r="J86" s="43">
        <v>25</v>
      </c>
      <c r="K86" s="43">
        <v>25</v>
      </c>
      <c r="L86" s="43">
        <v>100</v>
      </c>
      <c r="M86" s="43">
        <v>0.7</v>
      </c>
    </row>
    <row r="87" spans="1:13" x14ac:dyDescent="0.35">
      <c r="A87" t="s">
        <v>295</v>
      </c>
      <c r="B87" t="s">
        <v>41</v>
      </c>
      <c r="C87" t="s">
        <v>36</v>
      </c>
      <c r="D87" t="s">
        <v>37</v>
      </c>
      <c r="E87" t="s">
        <v>37</v>
      </c>
      <c r="F87" t="s">
        <v>40</v>
      </c>
      <c r="G87" t="s">
        <v>37</v>
      </c>
      <c r="H87" s="43">
        <v>25</v>
      </c>
      <c r="I87" s="43">
        <v>25</v>
      </c>
      <c r="J87" s="43">
        <v>25</v>
      </c>
      <c r="K87" s="43">
        <v>25</v>
      </c>
      <c r="L87" s="43">
        <v>100</v>
      </c>
      <c r="M87" s="43">
        <v>0.4</v>
      </c>
    </row>
    <row r="88" spans="1:13" x14ac:dyDescent="0.35">
      <c r="A88" t="s">
        <v>296</v>
      </c>
      <c r="B88" t="s">
        <v>41</v>
      </c>
      <c r="C88" t="s">
        <v>36</v>
      </c>
      <c r="D88" t="s">
        <v>37</v>
      </c>
      <c r="E88" t="s">
        <v>37</v>
      </c>
      <c r="F88" t="s">
        <v>37</v>
      </c>
      <c r="G88" t="s">
        <v>40</v>
      </c>
      <c r="H88" s="43">
        <v>25</v>
      </c>
      <c r="I88" s="43">
        <v>25</v>
      </c>
      <c r="J88" s="43">
        <v>25</v>
      </c>
      <c r="K88" s="43">
        <v>25</v>
      </c>
      <c r="L88" s="43">
        <v>100</v>
      </c>
      <c r="M88" s="43">
        <v>0.8</v>
      </c>
    </row>
    <row r="89" spans="1:13" x14ac:dyDescent="0.35">
      <c r="A89" t="s">
        <v>297</v>
      </c>
      <c r="B89" t="s">
        <v>41</v>
      </c>
      <c r="C89" t="s">
        <v>36</v>
      </c>
      <c r="D89" t="s">
        <v>37</v>
      </c>
      <c r="E89" t="s">
        <v>37</v>
      </c>
      <c r="F89" t="s">
        <v>37</v>
      </c>
      <c r="G89" t="s">
        <v>37</v>
      </c>
      <c r="H89" s="43">
        <v>25</v>
      </c>
      <c r="I89" s="43">
        <v>25</v>
      </c>
      <c r="J89" s="43">
        <v>25</v>
      </c>
      <c r="K89" s="43">
        <v>25</v>
      </c>
      <c r="L89" s="43">
        <v>100</v>
      </c>
      <c r="M89" s="43">
        <v>0.5</v>
      </c>
    </row>
    <row r="90" spans="1:13" x14ac:dyDescent="0.35">
      <c r="A90" t="s">
        <v>813</v>
      </c>
      <c r="B90" t="s">
        <v>41</v>
      </c>
      <c r="C90" t="s">
        <v>42</v>
      </c>
      <c r="D90" t="s">
        <v>40</v>
      </c>
      <c r="E90" t="s">
        <v>40</v>
      </c>
      <c r="H90" s="43">
        <v>45</v>
      </c>
      <c r="I90" s="43">
        <v>45</v>
      </c>
      <c r="J90" s="43">
        <v>0</v>
      </c>
      <c r="K90" s="43">
        <v>0</v>
      </c>
      <c r="L90" s="43">
        <v>90</v>
      </c>
      <c r="M90" s="43">
        <v>1.1000000000000001</v>
      </c>
    </row>
    <row r="91" spans="1:13" x14ac:dyDescent="0.35">
      <c r="A91" t="s">
        <v>814</v>
      </c>
      <c r="B91" t="s">
        <v>41</v>
      </c>
      <c r="C91" t="s">
        <v>42</v>
      </c>
      <c r="D91" t="s">
        <v>40</v>
      </c>
      <c r="E91" t="s">
        <v>37</v>
      </c>
      <c r="H91" s="43">
        <v>45</v>
      </c>
      <c r="I91" s="43">
        <v>45</v>
      </c>
      <c r="J91" s="43">
        <v>0</v>
      </c>
      <c r="K91" s="43">
        <v>0</v>
      </c>
      <c r="L91" s="43">
        <v>90</v>
      </c>
      <c r="M91" s="43">
        <v>1</v>
      </c>
    </row>
    <row r="92" spans="1:13" x14ac:dyDescent="0.35">
      <c r="A92" t="s">
        <v>815</v>
      </c>
      <c r="B92" t="s">
        <v>41</v>
      </c>
      <c r="C92" t="s">
        <v>42</v>
      </c>
      <c r="D92" t="s">
        <v>37</v>
      </c>
      <c r="E92" t="s">
        <v>40</v>
      </c>
      <c r="H92" s="43">
        <v>45</v>
      </c>
      <c r="I92" s="43">
        <v>45</v>
      </c>
      <c r="J92" s="43">
        <v>0</v>
      </c>
      <c r="K92" s="43">
        <v>0</v>
      </c>
      <c r="L92" s="43">
        <v>90</v>
      </c>
      <c r="M92" s="43">
        <v>1.1000000000000001</v>
      </c>
    </row>
    <row r="93" spans="1:13" x14ac:dyDescent="0.35">
      <c r="A93" t="s">
        <v>816</v>
      </c>
      <c r="B93" t="s">
        <v>41</v>
      </c>
      <c r="C93" t="s">
        <v>42</v>
      </c>
      <c r="D93" t="s">
        <v>37</v>
      </c>
      <c r="E93" t="s">
        <v>37</v>
      </c>
      <c r="H93" s="43">
        <v>45</v>
      </c>
      <c r="I93" s="43">
        <v>45</v>
      </c>
      <c r="J93" s="43">
        <v>0</v>
      </c>
      <c r="K93" s="43">
        <v>0</v>
      </c>
      <c r="L93" s="43">
        <v>90</v>
      </c>
      <c r="M93" s="43">
        <v>1</v>
      </c>
    </row>
    <row r="94" spans="1:13" x14ac:dyDescent="0.35">
      <c r="A94" t="s">
        <v>298</v>
      </c>
      <c r="B94" t="s">
        <v>41</v>
      </c>
      <c r="C94" t="s">
        <v>39</v>
      </c>
      <c r="D94" t="s">
        <v>40</v>
      </c>
      <c r="E94" t="s">
        <v>40</v>
      </c>
      <c r="F94" t="s">
        <v>40</v>
      </c>
      <c r="G94" t="s">
        <v>40</v>
      </c>
      <c r="H94" s="43">
        <v>25</v>
      </c>
      <c r="I94" s="43">
        <v>25</v>
      </c>
      <c r="J94" s="43">
        <v>25</v>
      </c>
      <c r="K94" s="43">
        <v>25</v>
      </c>
      <c r="L94" s="43">
        <v>100</v>
      </c>
      <c r="M94" s="43">
        <v>0.6</v>
      </c>
    </row>
    <row r="95" spans="1:13" x14ac:dyDescent="0.35">
      <c r="A95" t="s">
        <v>299</v>
      </c>
      <c r="B95" t="s">
        <v>41</v>
      </c>
      <c r="C95" t="s">
        <v>39</v>
      </c>
      <c r="D95" t="s">
        <v>40</v>
      </c>
      <c r="E95" t="s">
        <v>40</v>
      </c>
      <c r="F95" t="s">
        <v>40</v>
      </c>
      <c r="G95" t="s">
        <v>37</v>
      </c>
      <c r="H95" s="43">
        <v>25</v>
      </c>
      <c r="I95" s="43">
        <v>25</v>
      </c>
      <c r="J95" s="43">
        <v>25</v>
      </c>
      <c r="K95" s="43">
        <v>25</v>
      </c>
      <c r="L95" s="43">
        <v>100</v>
      </c>
      <c r="M95" s="43">
        <v>0.5</v>
      </c>
    </row>
    <row r="96" spans="1:13" x14ac:dyDescent="0.35">
      <c r="A96" t="s">
        <v>300</v>
      </c>
      <c r="B96" t="s">
        <v>41</v>
      </c>
      <c r="C96" t="s">
        <v>39</v>
      </c>
      <c r="D96" t="s">
        <v>40</v>
      </c>
      <c r="E96" t="s">
        <v>40</v>
      </c>
      <c r="F96" t="s">
        <v>37</v>
      </c>
      <c r="G96" t="s">
        <v>40</v>
      </c>
      <c r="H96" s="43">
        <v>25</v>
      </c>
      <c r="I96" s="43">
        <v>25</v>
      </c>
      <c r="J96" s="43">
        <v>25</v>
      </c>
      <c r="K96" s="43">
        <v>25</v>
      </c>
      <c r="L96" s="43">
        <v>100</v>
      </c>
      <c r="M96" s="43">
        <v>0.7</v>
      </c>
    </row>
    <row r="97" spans="1:13" x14ac:dyDescent="0.35">
      <c r="A97" t="s">
        <v>301</v>
      </c>
      <c r="B97" t="s">
        <v>41</v>
      </c>
      <c r="C97" t="s">
        <v>39</v>
      </c>
      <c r="D97" t="s">
        <v>40</v>
      </c>
      <c r="E97" t="s">
        <v>40</v>
      </c>
      <c r="F97" t="s">
        <v>37</v>
      </c>
      <c r="G97" t="s">
        <v>37</v>
      </c>
      <c r="H97" s="43">
        <v>25</v>
      </c>
      <c r="I97" s="43">
        <v>25</v>
      </c>
      <c r="J97" s="43">
        <v>25</v>
      </c>
      <c r="K97" s="43">
        <v>25</v>
      </c>
      <c r="L97" s="43">
        <v>100</v>
      </c>
      <c r="M97" s="43">
        <v>0.6</v>
      </c>
    </row>
    <row r="98" spans="1:13" x14ac:dyDescent="0.35">
      <c r="A98" t="s">
        <v>302</v>
      </c>
      <c r="B98" t="s">
        <v>41</v>
      </c>
      <c r="C98" t="s">
        <v>39</v>
      </c>
      <c r="D98" t="s">
        <v>40</v>
      </c>
      <c r="E98" t="s">
        <v>37</v>
      </c>
      <c r="F98" t="s">
        <v>40</v>
      </c>
      <c r="G98" t="s">
        <v>40</v>
      </c>
      <c r="H98" s="43">
        <v>25</v>
      </c>
      <c r="I98" s="43">
        <v>25</v>
      </c>
      <c r="J98" s="43">
        <v>25</v>
      </c>
      <c r="K98" s="43">
        <v>25</v>
      </c>
      <c r="L98" s="43">
        <v>100</v>
      </c>
      <c r="M98" s="43">
        <v>0.6</v>
      </c>
    </row>
    <row r="99" spans="1:13" x14ac:dyDescent="0.35">
      <c r="A99" t="s">
        <v>303</v>
      </c>
      <c r="B99" t="s">
        <v>41</v>
      </c>
      <c r="C99" t="s">
        <v>39</v>
      </c>
      <c r="D99" t="s">
        <v>40</v>
      </c>
      <c r="E99" t="s">
        <v>37</v>
      </c>
      <c r="F99" t="s">
        <v>40</v>
      </c>
      <c r="G99" t="s">
        <v>37</v>
      </c>
      <c r="H99" s="43">
        <v>25</v>
      </c>
      <c r="I99" s="43">
        <v>25</v>
      </c>
      <c r="J99" s="43">
        <v>25</v>
      </c>
      <c r="K99" s="43">
        <v>25</v>
      </c>
      <c r="L99" s="43">
        <v>100</v>
      </c>
      <c r="M99" s="43">
        <v>0.5</v>
      </c>
    </row>
    <row r="100" spans="1:13" x14ac:dyDescent="0.35">
      <c r="A100" t="s">
        <v>304</v>
      </c>
      <c r="B100" t="s">
        <v>41</v>
      </c>
      <c r="C100" t="s">
        <v>39</v>
      </c>
      <c r="D100" t="s">
        <v>40</v>
      </c>
      <c r="E100" t="s">
        <v>37</v>
      </c>
      <c r="F100" t="s">
        <v>37</v>
      </c>
      <c r="G100" t="s">
        <v>40</v>
      </c>
      <c r="H100" s="43">
        <v>25</v>
      </c>
      <c r="I100" s="43">
        <v>25</v>
      </c>
      <c r="J100" s="43">
        <v>25</v>
      </c>
      <c r="K100" s="43">
        <v>25</v>
      </c>
      <c r="L100" s="43">
        <v>100</v>
      </c>
      <c r="M100" s="43">
        <v>0.7</v>
      </c>
    </row>
    <row r="101" spans="1:13" x14ac:dyDescent="0.35">
      <c r="A101" t="s">
        <v>305</v>
      </c>
      <c r="B101" t="s">
        <v>41</v>
      </c>
      <c r="C101" t="s">
        <v>39</v>
      </c>
      <c r="D101" t="s">
        <v>40</v>
      </c>
      <c r="E101" t="s">
        <v>37</v>
      </c>
      <c r="F101" t="s">
        <v>37</v>
      </c>
      <c r="G101" t="s">
        <v>37</v>
      </c>
      <c r="H101" s="43">
        <v>25</v>
      </c>
      <c r="I101" s="43">
        <v>25</v>
      </c>
      <c r="J101" s="43">
        <v>25</v>
      </c>
      <c r="K101" s="43">
        <v>25</v>
      </c>
      <c r="L101" s="43">
        <v>100</v>
      </c>
      <c r="M101" s="43">
        <v>0.6</v>
      </c>
    </row>
    <row r="102" spans="1:13" x14ac:dyDescent="0.35">
      <c r="A102" t="s">
        <v>306</v>
      </c>
      <c r="B102" t="s">
        <v>41</v>
      </c>
      <c r="C102" t="s">
        <v>39</v>
      </c>
      <c r="D102" t="s">
        <v>37</v>
      </c>
      <c r="E102" t="s">
        <v>40</v>
      </c>
      <c r="F102" t="s">
        <v>40</v>
      </c>
      <c r="G102" t="s">
        <v>40</v>
      </c>
      <c r="H102" s="43">
        <v>25</v>
      </c>
      <c r="I102" s="43">
        <v>25</v>
      </c>
      <c r="J102" s="43">
        <v>25</v>
      </c>
      <c r="K102" s="43">
        <v>25</v>
      </c>
      <c r="L102" s="43">
        <v>100</v>
      </c>
      <c r="M102" s="43">
        <v>0.5</v>
      </c>
    </row>
    <row r="103" spans="1:13" x14ac:dyDescent="0.35">
      <c r="A103" t="s">
        <v>307</v>
      </c>
      <c r="B103" t="s">
        <v>41</v>
      </c>
      <c r="C103" t="s">
        <v>39</v>
      </c>
      <c r="D103" t="s">
        <v>37</v>
      </c>
      <c r="E103" t="s">
        <v>40</v>
      </c>
      <c r="F103" t="s">
        <v>40</v>
      </c>
      <c r="G103" t="s">
        <v>37</v>
      </c>
      <c r="H103" s="43">
        <v>25</v>
      </c>
      <c r="I103" s="43">
        <v>25</v>
      </c>
      <c r="J103" s="43">
        <v>25</v>
      </c>
      <c r="K103" s="43">
        <v>25</v>
      </c>
      <c r="L103" s="43">
        <v>100</v>
      </c>
      <c r="M103" s="43">
        <v>0.4</v>
      </c>
    </row>
    <row r="104" spans="1:13" x14ac:dyDescent="0.35">
      <c r="A104" t="s">
        <v>308</v>
      </c>
      <c r="B104" t="s">
        <v>41</v>
      </c>
      <c r="C104" t="s">
        <v>39</v>
      </c>
      <c r="D104" t="s">
        <v>37</v>
      </c>
      <c r="E104" t="s">
        <v>40</v>
      </c>
      <c r="F104" t="s">
        <v>37</v>
      </c>
      <c r="G104" t="s">
        <v>40</v>
      </c>
      <c r="H104" s="43">
        <v>25</v>
      </c>
      <c r="I104" s="43">
        <v>25</v>
      </c>
      <c r="J104" s="43">
        <v>25</v>
      </c>
      <c r="K104" s="43">
        <v>25</v>
      </c>
      <c r="L104" s="43">
        <v>100</v>
      </c>
      <c r="M104" s="43">
        <v>0.6</v>
      </c>
    </row>
    <row r="105" spans="1:13" x14ac:dyDescent="0.35">
      <c r="A105" t="s">
        <v>309</v>
      </c>
      <c r="B105" t="s">
        <v>41</v>
      </c>
      <c r="C105" t="s">
        <v>39</v>
      </c>
      <c r="D105" t="s">
        <v>37</v>
      </c>
      <c r="E105" t="s">
        <v>40</v>
      </c>
      <c r="F105" t="s">
        <v>37</v>
      </c>
      <c r="G105" t="s">
        <v>37</v>
      </c>
      <c r="H105" s="43">
        <v>25</v>
      </c>
      <c r="I105" s="43">
        <v>25</v>
      </c>
      <c r="J105" s="43">
        <v>25</v>
      </c>
      <c r="K105" s="43">
        <v>25</v>
      </c>
      <c r="L105" s="43">
        <v>100</v>
      </c>
      <c r="M105" s="43">
        <v>0.5</v>
      </c>
    </row>
    <row r="106" spans="1:13" x14ac:dyDescent="0.35">
      <c r="A106" t="s">
        <v>310</v>
      </c>
      <c r="B106" t="s">
        <v>41</v>
      </c>
      <c r="C106" t="s">
        <v>39</v>
      </c>
      <c r="D106" t="s">
        <v>37</v>
      </c>
      <c r="E106" t="s">
        <v>37</v>
      </c>
      <c r="F106" t="s">
        <v>40</v>
      </c>
      <c r="G106" t="s">
        <v>40</v>
      </c>
      <c r="H106" s="43">
        <v>25</v>
      </c>
      <c r="I106" s="43">
        <v>25</v>
      </c>
      <c r="J106" s="43">
        <v>25</v>
      </c>
      <c r="K106" s="43">
        <v>25</v>
      </c>
      <c r="L106" s="43">
        <v>100</v>
      </c>
      <c r="M106" s="43">
        <v>0.5</v>
      </c>
    </row>
    <row r="107" spans="1:13" x14ac:dyDescent="0.35">
      <c r="A107" t="s">
        <v>311</v>
      </c>
      <c r="B107" t="s">
        <v>41</v>
      </c>
      <c r="C107" t="s">
        <v>39</v>
      </c>
      <c r="D107" t="s">
        <v>37</v>
      </c>
      <c r="E107" t="s">
        <v>37</v>
      </c>
      <c r="F107" t="s">
        <v>40</v>
      </c>
      <c r="G107" t="s">
        <v>37</v>
      </c>
      <c r="H107" s="43">
        <v>25</v>
      </c>
      <c r="I107" s="43">
        <v>25</v>
      </c>
      <c r="J107" s="43">
        <v>25</v>
      </c>
      <c r="K107" s="43">
        <v>25</v>
      </c>
      <c r="L107" s="43">
        <v>100</v>
      </c>
      <c r="M107" s="43">
        <v>0.4</v>
      </c>
    </row>
    <row r="108" spans="1:13" x14ac:dyDescent="0.35">
      <c r="A108" t="s">
        <v>312</v>
      </c>
      <c r="B108" t="s">
        <v>41</v>
      </c>
      <c r="C108" t="s">
        <v>39</v>
      </c>
      <c r="D108" t="s">
        <v>37</v>
      </c>
      <c r="E108" t="s">
        <v>37</v>
      </c>
      <c r="F108" t="s">
        <v>37</v>
      </c>
      <c r="G108" t="s">
        <v>40</v>
      </c>
      <c r="H108" s="43">
        <v>25</v>
      </c>
      <c r="I108" s="43">
        <v>25</v>
      </c>
      <c r="J108" s="43">
        <v>25</v>
      </c>
      <c r="K108" s="43">
        <v>25</v>
      </c>
      <c r="L108" s="43">
        <v>100</v>
      </c>
      <c r="M108" s="43">
        <v>0.6</v>
      </c>
    </row>
    <row r="109" spans="1:13" x14ac:dyDescent="0.35">
      <c r="A109" t="s">
        <v>313</v>
      </c>
      <c r="B109" t="s">
        <v>41</v>
      </c>
      <c r="C109" t="s">
        <v>39</v>
      </c>
      <c r="D109" t="s">
        <v>37</v>
      </c>
      <c r="E109" t="s">
        <v>37</v>
      </c>
      <c r="F109" t="s">
        <v>37</v>
      </c>
      <c r="G109" t="s">
        <v>37</v>
      </c>
      <c r="H109" s="43">
        <v>25</v>
      </c>
      <c r="I109" s="43">
        <v>25</v>
      </c>
      <c r="J109" s="43">
        <v>25</v>
      </c>
      <c r="K109" s="43">
        <v>25</v>
      </c>
      <c r="L109" s="43">
        <v>100</v>
      </c>
      <c r="M109" s="43">
        <v>0.5</v>
      </c>
    </row>
    <row r="110" spans="1:13" x14ac:dyDescent="0.35">
      <c r="A110" t="s">
        <v>314</v>
      </c>
      <c r="B110" t="s">
        <v>43</v>
      </c>
      <c r="C110" t="s">
        <v>36</v>
      </c>
      <c r="D110" t="s">
        <v>40</v>
      </c>
      <c r="E110" t="s">
        <v>40</v>
      </c>
      <c r="F110" t="s">
        <v>40</v>
      </c>
      <c r="G110" t="s">
        <v>40</v>
      </c>
      <c r="H110" s="43">
        <v>32</v>
      </c>
      <c r="I110" s="43">
        <v>32</v>
      </c>
      <c r="J110" s="43">
        <v>32</v>
      </c>
      <c r="K110" s="43">
        <v>32</v>
      </c>
      <c r="L110" s="43">
        <v>128</v>
      </c>
      <c r="M110" s="43">
        <v>0.7</v>
      </c>
    </row>
    <row r="111" spans="1:13" x14ac:dyDescent="0.35">
      <c r="A111" t="s">
        <v>315</v>
      </c>
      <c r="B111" t="s">
        <v>43</v>
      </c>
      <c r="C111" t="s">
        <v>36</v>
      </c>
      <c r="D111" t="s">
        <v>40</v>
      </c>
      <c r="E111" t="s">
        <v>40</v>
      </c>
      <c r="F111" t="s">
        <v>40</v>
      </c>
      <c r="G111" t="s">
        <v>37</v>
      </c>
      <c r="H111" s="43">
        <v>32</v>
      </c>
      <c r="I111" s="43">
        <v>32</v>
      </c>
      <c r="J111" s="43">
        <v>32</v>
      </c>
      <c r="K111" s="43">
        <v>32</v>
      </c>
      <c r="L111" s="43">
        <v>128</v>
      </c>
      <c r="M111" s="43">
        <v>0.8</v>
      </c>
    </row>
    <row r="112" spans="1:13" x14ac:dyDescent="0.35">
      <c r="A112" t="s">
        <v>316</v>
      </c>
      <c r="B112" t="s">
        <v>43</v>
      </c>
      <c r="C112" t="s">
        <v>36</v>
      </c>
      <c r="D112" t="s">
        <v>40</v>
      </c>
      <c r="E112" t="s">
        <v>40</v>
      </c>
      <c r="F112" t="s">
        <v>37</v>
      </c>
      <c r="G112" t="s">
        <v>40</v>
      </c>
      <c r="H112" s="43">
        <v>32</v>
      </c>
      <c r="I112" s="43">
        <v>32</v>
      </c>
      <c r="J112" s="43">
        <v>32</v>
      </c>
      <c r="K112" s="43">
        <v>32</v>
      </c>
      <c r="L112" s="43">
        <v>128</v>
      </c>
      <c r="M112" s="43">
        <v>0.7</v>
      </c>
    </row>
    <row r="113" spans="1:13" x14ac:dyDescent="0.35">
      <c r="A113" t="s">
        <v>317</v>
      </c>
      <c r="B113" t="s">
        <v>43</v>
      </c>
      <c r="C113" t="s">
        <v>36</v>
      </c>
      <c r="D113" t="s">
        <v>40</v>
      </c>
      <c r="E113" t="s">
        <v>40</v>
      </c>
      <c r="F113" t="s">
        <v>37</v>
      </c>
      <c r="G113" t="s">
        <v>37</v>
      </c>
      <c r="H113" s="43">
        <v>32</v>
      </c>
      <c r="I113" s="43">
        <v>32</v>
      </c>
      <c r="J113" s="43">
        <v>32</v>
      </c>
      <c r="K113" s="43">
        <v>32</v>
      </c>
      <c r="L113" s="43">
        <v>128</v>
      </c>
      <c r="M113" s="43">
        <v>0.9</v>
      </c>
    </row>
    <row r="114" spans="1:13" x14ac:dyDescent="0.35">
      <c r="A114" t="s">
        <v>318</v>
      </c>
      <c r="B114" t="s">
        <v>43</v>
      </c>
      <c r="C114" t="s">
        <v>36</v>
      </c>
      <c r="D114" t="s">
        <v>40</v>
      </c>
      <c r="E114" t="s">
        <v>37</v>
      </c>
      <c r="F114" t="s">
        <v>40</v>
      </c>
      <c r="G114" t="s">
        <v>40</v>
      </c>
      <c r="H114" s="43">
        <v>32</v>
      </c>
      <c r="I114" s="43">
        <v>32</v>
      </c>
      <c r="J114" s="43">
        <v>32</v>
      </c>
      <c r="K114" s="43">
        <v>32</v>
      </c>
      <c r="L114" s="43">
        <v>128</v>
      </c>
      <c r="M114" s="43">
        <v>0.7</v>
      </c>
    </row>
    <row r="115" spans="1:13" x14ac:dyDescent="0.35">
      <c r="A115" t="s">
        <v>319</v>
      </c>
      <c r="B115" t="s">
        <v>43</v>
      </c>
      <c r="C115" t="s">
        <v>36</v>
      </c>
      <c r="D115" t="s">
        <v>40</v>
      </c>
      <c r="E115" t="s">
        <v>37</v>
      </c>
      <c r="F115" t="s">
        <v>40</v>
      </c>
      <c r="G115" t="s">
        <v>37</v>
      </c>
      <c r="H115" s="43">
        <v>32</v>
      </c>
      <c r="I115" s="43">
        <v>32</v>
      </c>
      <c r="J115" s="43">
        <v>32</v>
      </c>
      <c r="K115" s="43">
        <v>32</v>
      </c>
      <c r="L115" s="43">
        <v>128</v>
      </c>
      <c r="M115" s="43">
        <v>0.8</v>
      </c>
    </row>
    <row r="116" spans="1:13" x14ac:dyDescent="0.35">
      <c r="A116" t="s">
        <v>320</v>
      </c>
      <c r="B116" t="s">
        <v>43</v>
      </c>
      <c r="C116" t="s">
        <v>36</v>
      </c>
      <c r="D116" t="s">
        <v>40</v>
      </c>
      <c r="E116" t="s">
        <v>37</v>
      </c>
      <c r="F116" t="s">
        <v>37</v>
      </c>
      <c r="G116" t="s">
        <v>40</v>
      </c>
      <c r="H116" s="43">
        <v>32</v>
      </c>
      <c r="I116" s="43">
        <v>32</v>
      </c>
      <c r="J116" s="43">
        <v>32</v>
      </c>
      <c r="K116" s="43">
        <v>32</v>
      </c>
      <c r="L116" s="43">
        <v>128</v>
      </c>
      <c r="M116" s="43">
        <v>0.8</v>
      </c>
    </row>
    <row r="117" spans="1:13" x14ac:dyDescent="0.35">
      <c r="A117" t="s">
        <v>321</v>
      </c>
      <c r="B117" t="s">
        <v>43</v>
      </c>
      <c r="C117" t="s">
        <v>36</v>
      </c>
      <c r="D117" t="s">
        <v>40</v>
      </c>
      <c r="E117" t="s">
        <v>37</v>
      </c>
      <c r="F117" t="s">
        <v>37</v>
      </c>
      <c r="G117" t="s">
        <v>37</v>
      </c>
      <c r="H117" s="43">
        <v>32</v>
      </c>
      <c r="I117" s="43">
        <v>32</v>
      </c>
      <c r="J117" s="43">
        <v>32</v>
      </c>
      <c r="K117" s="43">
        <v>32</v>
      </c>
      <c r="L117" s="43">
        <v>128</v>
      </c>
      <c r="M117" s="43">
        <v>0.9</v>
      </c>
    </row>
    <row r="118" spans="1:13" x14ac:dyDescent="0.35">
      <c r="A118" t="s">
        <v>322</v>
      </c>
      <c r="B118" t="s">
        <v>43</v>
      </c>
      <c r="C118" t="s">
        <v>36</v>
      </c>
      <c r="D118" t="s">
        <v>37</v>
      </c>
      <c r="E118" t="s">
        <v>40</v>
      </c>
      <c r="F118" t="s">
        <v>40</v>
      </c>
      <c r="G118" t="s">
        <v>40</v>
      </c>
      <c r="H118" s="43">
        <v>32</v>
      </c>
      <c r="I118" s="43">
        <v>32</v>
      </c>
      <c r="J118" s="43">
        <v>32</v>
      </c>
      <c r="K118" s="43">
        <v>32</v>
      </c>
      <c r="L118" s="43">
        <v>128</v>
      </c>
      <c r="M118" s="43">
        <v>0.6</v>
      </c>
    </row>
    <row r="119" spans="1:13" x14ac:dyDescent="0.35">
      <c r="A119" t="s">
        <v>323</v>
      </c>
      <c r="B119" t="s">
        <v>43</v>
      </c>
      <c r="C119" t="s">
        <v>36</v>
      </c>
      <c r="D119" t="s">
        <v>37</v>
      </c>
      <c r="E119" t="s">
        <v>40</v>
      </c>
      <c r="F119" t="s">
        <v>40</v>
      </c>
      <c r="G119" t="s">
        <v>37</v>
      </c>
      <c r="H119" s="43">
        <v>32</v>
      </c>
      <c r="I119" s="43">
        <v>32</v>
      </c>
      <c r="J119" s="43">
        <v>32</v>
      </c>
      <c r="K119" s="43">
        <v>32</v>
      </c>
      <c r="L119" s="43">
        <v>128</v>
      </c>
      <c r="M119" s="43">
        <v>0.7</v>
      </c>
    </row>
    <row r="120" spans="1:13" x14ac:dyDescent="0.35">
      <c r="A120" t="s">
        <v>324</v>
      </c>
      <c r="B120" t="s">
        <v>43</v>
      </c>
      <c r="C120" t="s">
        <v>36</v>
      </c>
      <c r="D120" t="s">
        <v>37</v>
      </c>
      <c r="E120" t="s">
        <v>40</v>
      </c>
      <c r="F120" t="s">
        <v>37</v>
      </c>
      <c r="G120" t="s">
        <v>40</v>
      </c>
      <c r="H120" s="43">
        <v>32</v>
      </c>
      <c r="I120" s="43">
        <v>32</v>
      </c>
      <c r="J120" s="43">
        <v>32</v>
      </c>
      <c r="K120" s="43">
        <v>32</v>
      </c>
      <c r="L120" s="43">
        <v>128</v>
      </c>
      <c r="M120" s="43">
        <v>0.7</v>
      </c>
    </row>
    <row r="121" spans="1:13" x14ac:dyDescent="0.35">
      <c r="A121" t="s">
        <v>325</v>
      </c>
      <c r="B121" t="s">
        <v>43</v>
      </c>
      <c r="C121" t="s">
        <v>36</v>
      </c>
      <c r="D121" t="s">
        <v>37</v>
      </c>
      <c r="E121" t="s">
        <v>40</v>
      </c>
      <c r="F121" t="s">
        <v>37</v>
      </c>
      <c r="G121" t="s">
        <v>37</v>
      </c>
      <c r="H121" s="43">
        <v>32</v>
      </c>
      <c r="I121" s="43">
        <v>32</v>
      </c>
      <c r="J121" s="43">
        <v>32</v>
      </c>
      <c r="K121" s="43">
        <v>32</v>
      </c>
      <c r="L121" s="43">
        <v>128</v>
      </c>
      <c r="M121" s="43">
        <v>0.8</v>
      </c>
    </row>
    <row r="122" spans="1:13" x14ac:dyDescent="0.35">
      <c r="A122" t="s">
        <v>326</v>
      </c>
      <c r="B122" t="s">
        <v>43</v>
      </c>
      <c r="C122" t="s">
        <v>36</v>
      </c>
      <c r="D122" t="s">
        <v>37</v>
      </c>
      <c r="E122" t="s">
        <v>37</v>
      </c>
      <c r="F122" t="s">
        <v>40</v>
      </c>
      <c r="G122" t="s">
        <v>40</v>
      </c>
      <c r="H122" s="43">
        <v>32</v>
      </c>
      <c r="I122" s="43">
        <v>32</v>
      </c>
      <c r="J122" s="43">
        <v>32</v>
      </c>
      <c r="K122" s="43">
        <v>32</v>
      </c>
      <c r="L122" s="43">
        <v>128</v>
      </c>
      <c r="M122" s="43">
        <v>0.6</v>
      </c>
    </row>
    <row r="123" spans="1:13" x14ac:dyDescent="0.35">
      <c r="A123" t="s">
        <v>327</v>
      </c>
      <c r="B123" t="s">
        <v>43</v>
      </c>
      <c r="C123" t="s">
        <v>36</v>
      </c>
      <c r="D123" t="s">
        <v>37</v>
      </c>
      <c r="E123" t="s">
        <v>37</v>
      </c>
      <c r="F123" t="s">
        <v>40</v>
      </c>
      <c r="G123" t="s">
        <v>37</v>
      </c>
      <c r="H123" s="43">
        <v>32</v>
      </c>
      <c r="I123" s="43">
        <v>32</v>
      </c>
      <c r="J123" s="43">
        <v>32</v>
      </c>
      <c r="K123" s="43">
        <v>32</v>
      </c>
      <c r="L123" s="43">
        <v>128</v>
      </c>
      <c r="M123" s="43">
        <v>0.8</v>
      </c>
    </row>
    <row r="124" spans="1:13" x14ac:dyDescent="0.35">
      <c r="A124" t="s">
        <v>328</v>
      </c>
      <c r="B124" t="s">
        <v>43</v>
      </c>
      <c r="C124" t="s">
        <v>36</v>
      </c>
      <c r="D124" t="s">
        <v>37</v>
      </c>
      <c r="E124" t="s">
        <v>37</v>
      </c>
      <c r="F124" t="s">
        <v>37</v>
      </c>
      <c r="G124" t="s">
        <v>40</v>
      </c>
      <c r="H124" s="43">
        <v>32</v>
      </c>
      <c r="I124" s="43">
        <v>32</v>
      </c>
      <c r="J124" s="43">
        <v>32</v>
      </c>
      <c r="K124" s="43">
        <v>32</v>
      </c>
      <c r="L124" s="43">
        <v>128</v>
      </c>
      <c r="M124" s="43">
        <v>0.7</v>
      </c>
    </row>
    <row r="125" spans="1:13" x14ac:dyDescent="0.35">
      <c r="A125" t="s">
        <v>329</v>
      </c>
      <c r="B125" t="s">
        <v>43</v>
      </c>
      <c r="C125" t="s">
        <v>36</v>
      </c>
      <c r="D125" t="s">
        <v>37</v>
      </c>
      <c r="E125" t="s">
        <v>37</v>
      </c>
      <c r="F125" t="s">
        <v>37</v>
      </c>
      <c r="G125" t="s">
        <v>37</v>
      </c>
      <c r="H125" s="43">
        <v>32</v>
      </c>
      <c r="I125" s="43">
        <v>32</v>
      </c>
      <c r="J125" s="43">
        <v>32</v>
      </c>
      <c r="K125" s="43">
        <v>32</v>
      </c>
      <c r="L125" s="43">
        <v>128</v>
      </c>
      <c r="M125" s="43">
        <v>0.8</v>
      </c>
    </row>
    <row r="126" spans="1:13" x14ac:dyDescent="0.35">
      <c r="A126" t="s">
        <v>533</v>
      </c>
      <c r="B126" t="s">
        <v>43</v>
      </c>
      <c r="C126" t="s">
        <v>42</v>
      </c>
      <c r="D126" t="s">
        <v>40</v>
      </c>
      <c r="E126" t="s">
        <v>40</v>
      </c>
      <c r="H126" s="43">
        <v>48</v>
      </c>
      <c r="I126" s="43">
        <v>48</v>
      </c>
      <c r="J126" s="43">
        <v>0</v>
      </c>
      <c r="K126" s="43">
        <v>0</v>
      </c>
      <c r="L126" s="43">
        <v>96</v>
      </c>
      <c r="M126" s="43">
        <v>0.9</v>
      </c>
    </row>
    <row r="127" spans="1:13" x14ac:dyDescent="0.35">
      <c r="A127" t="s">
        <v>534</v>
      </c>
      <c r="B127" t="s">
        <v>43</v>
      </c>
      <c r="C127" t="s">
        <v>42</v>
      </c>
      <c r="D127" t="s">
        <v>40</v>
      </c>
      <c r="E127" t="s">
        <v>37</v>
      </c>
      <c r="H127" s="43">
        <v>48</v>
      </c>
      <c r="I127" s="43">
        <v>48</v>
      </c>
      <c r="J127" s="43">
        <v>0</v>
      </c>
      <c r="K127" s="43">
        <v>0</v>
      </c>
      <c r="L127" s="43">
        <v>96</v>
      </c>
      <c r="M127" s="43">
        <v>0.7</v>
      </c>
    </row>
    <row r="128" spans="1:13" x14ac:dyDescent="0.35">
      <c r="A128" t="s">
        <v>535</v>
      </c>
      <c r="B128" t="s">
        <v>43</v>
      </c>
      <c r="C128" t="s">
        <v>42</v>
      </c>
      <c r="D128" t="s">
        <v>37</v>
      </c>
      <c r="E128" t="s">
        <v>40</v>
      </c>
      <c r="H128" s="43">
        <v>48</v>
      </c>
      <c r="I128" s="43">
        <v>48</v>
      </c>
      <c r="J128" s="43">
        <v>0</v>
      </c>
      <c r="K128" s="43">
        <v>0</v>
      </c>
      <c r="L128" s="43">
        <v>96</v>
      </c>
      <c r="M128" s="43">
        <v>1.4</v>
      </c>
    </row>
    <row r="129" spans="1:13" x14ac:dyDescent="0.35">
      <c r="A129" t="s">
        <v>536</v>
      </c>
      <c r="B129" t="s">
        <v>43</v>
      </c>
      <c r="C129" t="s">
        <v>42</v>
      </c>
      <c r="D129" t="s">
        <v>37</v>
      </c>
      <c r="E129" t="s">
        <v>37</v>
      </c>
      <c r="H129" s="43">
        <v>48</v>
      </c>
      <c r="I129" s="43">
        <v>48</v>
      </c>
      <c r="J129" s="43">
        <v>0</v>
      </c>
      <c r="K129" s="43">
        <v>0</v>
      </c>
      <c r="L129" s="43">
        <v>96</v>
      </c>
      <c r="M129" s="43">
        <v>1.2</v>
      </c>
    </row>
    <row r="130" spans="1:13" x14ac:dyDescent="0.35">
      <c r="A130" t="s">
        <v>330</v>
      </c>
      <c r="B130" t="s">
        <v>43</v>
      </c>
      <c r="C130" t="s">
        <v>39</v>
      </c>
      <c r="D130" t="s">
        <v>40</v>
      </c>
      <c r="E130" t="s">
        <v>40</v>
      </c>
      <c r="F130" t="s">
        <v>40</v>
      </c>
      <c r="G130" t="s">
        <v>40</v>
      </c>
      <c r="H130" s="43">
        <v>34</v>
      </c>
      <c r="I130" s="43">
        <v>34</v>
      </c>
      <c r="J130" s="43">
        <v>34</v>
      </c>
      <c r="K130" s="43">
        <v>34</v>
      </c>
      <c r="L130" s="43">
        <v>136</v>
      </c>
      <c r="M130" s="43">
        <v>1.2</v>
      </c>
    </row>
    <row r="131" spans="1:13" x14ac:dyDescent="0.35">
      <c r="A131" t="s">
        <v>331</v>
      </c>
      <c r="B131" t="s">
        <v>43</v>
      </c>
      <c r="C131" t="s">
        <v>39</v>
      </c>
      <c r="D131" t="s">
        <v>40</v>
      </c>
      <c r="E131" t="s">
        <v>40</v>
      </c>
      <c r="F131" t="s">
        <v>40</v>
      </c>
      <c r="G131" t="s">
        <v>37</v>
      </c>
      <c r="H131" s="43">
        <v>34</v>
      </c>
      <c r="I131" s="43">
        <v>34</v>
      </c>
      <c r="J131" s="43">
        <v>34</v>
      </c>
      <c r="K131" s="43">
        <v>34</v>
      </c>
      <c r="L131" s="43">
        <v>136</v>
      </c>
      <c r="M131" s="43">
        <v>1.3</v>
      </c>
    </row>
    <row r="132" spans="1:13" x14ac:dyDescent="0.35">
      <c r="A132" t="s">
        <v>332</v>
      </c>
      <c r="B132" t="s">
        <v>43</v>
      </c>
      <c r="C132" t="s">
        <v>39</v>
      </c>
      <c r="D132" t="s">
        <v>40</v>
      </c>
      <c r="E132" t="s">
        <v>40</v>
      </c>
      <c r="F132" t="s">
        <v>37</v>
      </c>
      <c r="G132" t="s">
        <v>40</v>
      </c>
      <c r="H132" s="43">
        <v>34</v>
      </c>
      <c r="I132" s="43">
        <v>34</v>
      </c>
      <c r="J132" s="43">
        <v>34</v>
      </c>
      <c r="K132" s="43">
        <v>34</v>
      </c>
      <c r="L132" s="43">
        <v>136</v>
      </c>
      <c r="M132" s="43">
        <v>1.3</v>
      </c>
    </row>
    <row r="133" spans="1:13" x14ac:dyDescent="0.35">
      <c r="A133" t="s">
        <v>333</v>
      </c>
      <c r="B133" t="s">
        <v>43</v>
      </c>
      <c r="C133" t="s">
        <v>39</v>
      </c>
      <c r="D133" t="s">
        <v>40</v>
      </c>
      <c r="E133" t="s">
        <v>40</v>
      </c>
      <c r="F133" t="s">
        <v>37</v>
      </c>
      <c r="G133" t="s">
        <v>37</v>
      </c>
      <c r="H133" s="43">
        <v>34</v>
      </c>
      <c r="I133" s="43">
        <v>34</v>
      </c>
      <c r="J133" s="43">
        <v>34</v>
      </c>
      <c r="K133" s="43">
        <v>34</v>
      </c>
      <c r="L133" s="43">
        <v>136</v>
      </c>
      <c r="M133" s="43">
        <v>1.3</v>
      </c>
    </row>
    <row r="134" spans="1:13" x14ac:dyDescent="0.35">
      <c r="A134" t="s">
        <v>334</v>
      </c>
      <c r="B134" t="s">
        <v>43</v>
      </c>
      <c r="C134" t="s">
        <v>39</v>
      </c>
      <c r="D134" t="s">
        <v>40</v>
      </c>
      <c r="E134" t="s">
        <v>37</v>
      </c>
      <c r="F134" t="s">
        <v>40</v>
      </c>
      <c r="G134" t="s">
        <v>40</v>
      </c>
      <c r="H134" s="43">
        <v>34</v>
      </c>
      <c r="I134" s="43">
        <v>34</v>
      </c>
      <c r="J134" s="43">
        <v>34</v>
      </c>
      <c r="K134" s="43">
        <v>34</v>
      </c>
      <c r="L134" s="43">
        <v>136</v>
      </c>
      <c r="M134" s="43">
        <v>1.2</v>
      </c>
    </row>
    <row r="135" spans="1:13" x14ac:dyDescent="0.35">
      <c r="A135" t="s">
        <v>335</v>
      </c>
      <c r="B135" t="s">
        <v>43</v>
      </c>
      <c r="C135" t="s">
        <v>39</v>
      </c>
      <c r="D135" t="s">
        <v>40</v>
      </c>
      <c r="E135" t="s">
        <v>37</v>
      </c>
      <c r="F135" t="s">
        <v>40</v>
      </c>
      <c r="G135" t="s">
        <v>37</v>
      </c>
      <c r="H135" s="43">
        <v>34</v>
      </c>
      <c r="I135" s="43">
        <v>34</v>
      </c>
      <c r="J135" s="43">
        <v>34</v>
      </c>
      <c r="K135" s="43">
        <v>34</v>
      </c>
      <c r="L135" s="43">
        <v>136</v>
      </c>
      <c r="M135" s="43">
        <v>1.3</v>
      </c>
    </row>
    <row r="136" spans="1:13" x14ac:dyDescent="0.35">
      <c r="A136" t="s">
        <v>336</v>
      </c>
      <c r="B136" t="s">
        <v>43</v>
      </c>
      <c r="C136" t="s">
        <v>39</v>
      </c>
      <c r="D136" t="s">
        <v>40</v>
      </c>
      <c r="E136" t="s">
        <v>37</v>
      </c>
      <c r="F136" t="s">
        <v>37</v>
      </c>
      <c r="G136" t="s">
        <v>40</v>
      </c>
      <c r="H136" s="43">
        <v>34</v>
      </c>
      <c r="I136" s="43">
        <v>34</v>
      </c>
      <c r="J136" s="43">
        <v>34</v>
      </c>
      <c r="K136" s="43">
        <v>34</v>
      </c>
      <c r="L136" s="43">
        <v>136</v>
      </c>
      <c r="M136" s="43">
        <v>1.3</v>
      </c>
    </row>
    <row r="137" spans="1:13" x14ac:dyDescent="0.35">
      <c r="A137" t="s">
        <v>337</v>
      </c>
      <c r="B137" t="s">
        <v>43</v>
      </c>
      <c r="C137" t="s">
        <v>39</v>
      </c>
      <c r="D137" t="s">
        <v>40</v>
      </c>
      <c r="E137" t="s">
        <v>37</v>
      </c>
      <c r="F137" t="s">
        <v>37</v>
      </c>
      <c r="G137" t="s">
        <v>37</v>
      </c>
      <c r="H137" s="43">
        <v>34</v>
      </c>
      <c r="I137" s="43">
        <v>34</v>
      </c>
      <c r="J137" s="43">
        <v>34</v>
      </c>
      <c r="K137" s="43">
        <v>34</v>
      </c>
      <c r="L137" s="43">
        <v>136</v>
      </c>
      <c r="M137" s="43">
        <v>1.3</v>
      </c>
    </row>
    <row r="138" spans="1:13" x14ac:dyDescent="0.35">
      <c r="A138" t="s">
        <v>338</v>
      </c>
      <c r="B138" t="s">
        <v>43</v>
      </c>
      <c r="C138" t="s">
        <v>39</v>
      </c>
      <c r="D138" t="s">
        <v>37</v>
      </c>
      <c r="E138" t="s">
        <v>40</v>
      </c>
      <c r="F138" t="s">
        <v>40</v>
      </c>
      <c r="G138" t="s">
        <v>40</v>
      </c>
      <c r="H138" s="43">
        <v>34</v>
      </c>
      <c r="I138" s="43">
        <v>34</v>
      </c>
      <c r="J138" s="43">
        <v>34</v>
      </c>
      <c r="K138" s="43">
        <v>34</v>
      </c>
      <c r="L138" s="43">
        <v>136</v>
      </c>
      <c r="M138" s="43">
        <v>1.2</v>
      </c>
    </row>
    <row r="139" spans="1:13" x14ac:dyDescent="0.35">
      <c r="A139" t="s">
        <v>339</v>
      </c>
      <c r="B139" t="s">
        <v>43</v>
      </c>
      <c r="C139" t="s">
        <v>39</v>
      </c>
      <c r="D139" t="s">
        <v>37</v>
      </c>
      <c r="E139" t="s">
        <v>40</v>
      </c>
      <c r="F139" t="s">
        <v>40</v>
      </c>
      <c r="G139" t="s">
        <v>37</v>
      </c>
      <c r="H139" s="43">
        <v>34</v>
      </c>
      <c r="I139" s="43">
        <v>34</v>
      </c>
      <c r="J139" s="43">
        <v>34</v>
      </c>
      <c r="K139" s="43">
        <v>34</v>
      </c>
      <c r="L139" s="43">
        <v>136</v>
      </c>
      <c r="M139" s="43">
        <v>1.2</v>
      </c>
    </row>
    <row r="140" spans="1:13" x14ac:dyDescent="0.35">
      <c r="A140" t="s">
        <v>340</v>
      </c>
      <c r="B140" t="s">
        <v>43</v>
      </c>
      <c r="C140" t="s">
        <v>39</v>
      </c>
      <c r="D140" t="s">
        <v>37</v>
      </c>
      <c r="E140" t="s">
        <v>40</v>
      </c>
      <c r="F140" t="s">
        <v>37</v>
      </c>
      <c r="G140" t="s">
        <v>40</v>
      </c>
      <c r="H140" s="43">
        <v>34</v>
      </c>
      <c r="I140" s="43">
        <v>34</v>
      </c>
      <c r="J140" s="43">
        <v>34</v>
      </c>
      <c r="K140" s="43">
        <v>34</v>
      </c>
      <c r="L140" s="43">
        <v>136</v>
      </c>
      <c r="M140" s="43">
        <v>1.2</v>
      </c>
    </row>
    <row r="141" spans="1:13" x14ac:dyDescent="0.35">
      <c r="A141" t="s">
        <v>341</v>
      </c>
      <c r="B141" t="s">
        <v>43</v>
      </c>
      <c r="C141" t="s">
        <v>39</v>
      </c>
      <c r="D141" t="s">
        <v>37</v>
      </c>
      <c r="E141" t="s">
        <v>40</v>
      </c>
      <c r="F141" t="s">
        <v>37</v>
      </c>
      <c r="G141" t="s">
        <v>37</v>
      </c>
      <c r="H141" s="43">
        <v>34</v>
      </c>
      <c r="I141" s="43">
        <v>34</v>
      </c>
      <c r="J141" s="43">
        <v>34</v>
      </c>
      <c r="K141" s="43">
        <v>34</v>
      </c>
      <c r="L141" s="43">
        <v>136</v>
      </c>
      <c r="M141" s="43">
        <v>1.3</v>
      </c>
    </row>
    <row r="142" spans="1:13" x14ac:dyDescent="0.35">
      <c r="A142" t="s">
        <v>342</v>
      </c>
      <c r="B142" t="s">
        <v>43</v>
      </c>
      <c r="C142" t="s">
        <v>39</v>
      </c>
      <c r="D142" t="s">
        <v>37</v>
      </c>
      <c r="E142" t="s">
        <v>37</v>
      </c>
      <c r="F142" t="s">
        <v>40</v>
      </c>
      <c r="G142" t="s">
        <v>40</v>
      </c>
      <c r="H142" s="43">
        <v>34</v>
      </c>
      <c r="I142" s="43">
        <v>34</v>
      </c>
      <c r="J142" s="43">
        <v>34</v>
      </c>
      <c r="K142" s="43">
        <v>34</v>
      </c>
      <c r="L142" s="43">
        <v>136</v>
      </c>
      <c r="M142" s="43">
        <v>1.2</v>
      </c>
    </row>
    <row r="143" spans="1:13" x14ac:dyDescent="0.35">
      <c r="A143" t="s">
        <v>343</v>
      </c>
      <c r="B143" t="s">
        <v>43</v>
      </c>
      <c r="C143" t="s">
        <v>39</v>
      </c>
      <c r="D143" t="s">
        <v>37</v>
      </c>
      <c r="E143" t="s">
        <v>37</v>
      </c>
      <c r="F143" t="s">
        <v>40</v>
      </c>
      <c r="G143" t="s">
        <v>37</v>
      </c>
      <c r="H143" s="43">
        <v>34</v>
      </c>
      <c r="I143" s="43">
        <v>34</v>
      </c>
      <c r="J143" s="43">
        <v>34</v>
      </c>
      <c r="K143" s="43">
        <v>34</v>
      </c>
      <c r="L143" s="43">
        <v>136</v>
      </c>
      <c r="M143" s="43">
        <v>1.3</v>
      </c>
    </row>
    <row r="144" spans="1:13" x14ac:dyDescent="0.35">
      <c r="A144" t="s">
        <v>344</v>
      </c>
      <c r="B144" t="s">
        <v>43</v>
      </c>
      <c r="C144" t="s">
        <v>39</v>
      </c>
      <c r="D144" t="s">
        <v>37</v>
      </c>
      <c r="E144" t="s">
        <v>37</v>
      </c>
      <c r="F144" t="s">
        <v>37</v>
      </c>
      <c r="G144" t="s">
        <v>40</v>
      </c>
      <c r="H144" s="43">
        <v>34</v>
      </c>
      <c r="I144" s="43">
        <v>34</v>
      </c>
      <c r="J144" s="43">
        <v>34</v>
      </c>
      <c r="K144" s="43">
        <v>34</v>
      </c>
      <c r="L144" s="43">
        <v>136</v>
      </c>
      <c r="M144" s="43">
        <v>1.2</v>
      </c>
    </row>
    <row r="145" spans="1:13" x14ac:dyDescent="0.35">
      <c r="A145" t="s">
        <v>345</v>
      </c>
      <c r="B145" t="s">
        <v>43</v>
      </c>
      <c r="C145" t="s">
        <v>39</v>
      </c>
      <c r="D145" t="s">
        <v>37</v>
      </c>
      <c r="E145" t="s">
        <v>37</v>
      </c>
      <c r="F145" t="s">
        <v>37</v>
      </c>
      <c r="G145" t="s">
        <v>37</v>
      </c>
      <c r="H145" s="43">
        <v>34</v>
      </c>
      <c r="I145" s="43">
        <v>34</v>
      </c>
      <c r="J145" s="43">
        <v>34</v>
      </c>
      <c r="K145" s="43">
        <v>34</v>
      </c>
      <c r="L145" s="43">
        <v>136</v>
      </c>
      <c r="M145" s="43">
        <v>1.3</v>
      </c>
    </row>
    <row r="146" spans="1:13" x14ac:dyDescent="0.35">
      <c r="A146" t="s">
        <v>346</v>
      </c>
      <c r="B146" t="s">
        <v>44</v>
      </c>
      <c r="C146" t="s">
        <v>36</v>
      </c>
      <c r="D146" t="s">
        <v>40</v>
      </c>
      <c r="E146" t="s">
        <v>40</v>
      </c>
      <c r="F146" t="s">
        <v>40</v>
      </c>
      <c r="G146" t="s">
        <v>40</v>
      </c>
      <c r="H146" s="43">
        <v>36</v>
      </c>
      <c r="I146" s="43">
        <v>36</v>
      </c>
      <c r="J146" s="43">
        <v>38</v>
      </c>
      <c r="K146" s="43">
        <v>37</v>
      </c>
      <c r="L146" s="43">
        <v>147</v>
      </c>
      <c r="M146" s="43">
        <v>0.2</v>
      </c>
    </row>
    <row r="147" spans="1:13" x14ac:dyDescent="0.35">
      <c r="A147" t="s">
        <v>347</v>
      </c>
      <c r="B147" t="s">
        <v>44</v>
      </c>
      <c r="C147" t="s">
        <v>36</v>
      </c>
      <c r="D147" t="s">
        <v>40</v>
      </c>
      <c r="E147" t="s">
        <v>40</v>
      </c>
      <c r="F147" t="s">
        <v>40</v>
      </c>
      <c r="G147" t="s">
        <v>37</v>
      </c>
      <c r="H147" s="43">
        <v>36</v>
      </c>
      <c r="I147" s="43">
        <v>36</v>
      </c>
      <c r="J147" s="43">
        <v>38</v>
      </c>
      <c r="K147" s="43">
        <v>37</v>
      </c>
      <c r="L147" s="43">
        <v>147</v>
      </c>
      <c r="M147" s="43">
        <v>0.2</v>
      </c>
    </row>
    <row r="148" spans="1:13" x14ac:dyDescent="0.35">
      <c r="A148" t="s">
        <v>348</v>
      </c>
      <c r="B148" t="s">
        <v>44</v>
      </c>
      <c r="C148" t="s">
        <v>36</v>
      </c>
      <c r="D148" t="s">
        <v>40</v>
      </c>
      <c r="E148" t="s">
        <v>40</v>
      </c>
      <c r="F148" t="s">
        <v>37</v>
      </c>
      <c r="G148" t="s">
        <v>40</v>
      </c>
      <c r="H148" s="43">
        <v>36</v>
      </c>
      <c r="I148" s="43">
        <v>36</v>
      </c>
      <c r="J148" s="43">
        <v>38</v>
      </c>
      <c r="K148" s="43">
        <v>37</v>
      </c>
      <c r="L148" s="43">
        <v>147</v>
      </c>
      <c r="M148" s="43">
        <v>0.1</v>
      </c>
    </row>
    <row r="149" spans="1:13" x14ac:dyDescent="0.35">
      <c r="A149" t="s">
        <v>349</v>
      </c>
      <c r="B149" t="s">
        <v>44</v>
      </c>
      <c r="C149" t="s">
        <v>36</v>
      </c>
      <c r="D149" t="s">
        <v>40</v>
      </c>
      <c r="E149" t="s">
        <v>40</v>
      </c>
      <c r="F149" t="s">
        <v>37</v>
      </c>
      <c r="G149" t="s">
        <v>37</v>
      </c>
      <c r="H149" s="43">
        <v>36</v>
      </c>
      <c r="I149" s="43">
        <v>36</v>
      </c>
      <c r="J149" s="43">
        <v>38</v>
      </c>
      <c r="K149" s="43">
        <v>37</v>
      </c>
      <c r="L149" s="43">
        <v>147</v>
      </c>
      <c r="M149" s="43">
        <v>0</v>
      </c>
    </row>
    <row r="150" spans="1:13" x14ac:dyDescent="0.35">
      <c r="A150" t="s">
        <v>350</v>
      </c>
      <c r="B150" t="s">
        <v>44</v>
      </c>
      <c r="C150" t="s">
        <v>36</v>
      </c>
      <c r="D150" t="s">
        <v>40</v>
      </c>
      <c r="E150" t="s">
        <v>37</v>
      </c>
      <c r="F150" t="s">
        <v>40</v>
      </c>
      <c r="G150" t="s">
        <v>40</v>
      </c>
      <c r="H150" s="43">
        <v>36</v>
      </c>
      <c r="I150" s="43">
        <v>36</v>
      </c>
      <c r="J150" s="43">
        <v>38</v>
      </c>
      <c r="K150" s="43">
        <v>37</v>
      </c>
      <c r="L150" s="43">
        <v>147</v>
      </c>
      <c r="M150" s="43">
        <v>0.3</v>
      </c>
    </row>
    <row r="151" spans="1:13" x14ac:dyDescent="0.35">
      <c r="A151" t="s">
        <v>351</v>
      </c>
      <c r="B151" t="s">
        <v>44</v>
      </c>
      <c r="C151" t="s">
        <v>36</v>
      </c>
      <c r="D151" t="s">
        <v>40</v>
      </c>
      <c r="E151" t="s">
        <v>37</v>
      </c>
      <c r="F151" t="s">
        <v>40</v>
      </c>
      <c r="G151" t="s">
        <v>37</v>
      </c>
      <c r="H151" s="43">
        <v>36</v>
      </c>
      <c r="I151" s="43">
        <v>36</v>
      </c>
      <c r="J151" s="43">
        <v>38</v>
      </c>
      <c r="K151" s="43">
        <v>37</v>
      </c>
      <c r="L151" s="43">
        <v>147</v>
      </c>
      <c r="M151" s="43">
        <v>0.2</v>
      </c>
    </row>
    <row r="152" spans="1:13" x14ac:dyDescent="0.35">
      <c r="A152" t="s">
        <v>352</v>
      </c>
      <c r="B152" t="s">
        <v>44</v>
      </c>
      <c r="C152" t="s">
        <v>36</v>
      </c>
      <c r="D152" t="s">
        <v>40</v>
      </c>
      <c r="E152" t="s">
        <v>37</v>
      </c>
      <c r="F152" t="s">
        <v>37</v>
      </c>
      <c r="G152" t="s">
        <v>40</v>
      </c>
      <c r="H152" s="43">
        <v>36</v>
      </c>
      <c r="I152" s="43">
        <v>36</v>
      </c>
      <c r="J152" s="43">
        <v>38</v>
      </c>
      <c r="K152" s="43">
        <v>37</v>
      </c>
      <c r="L152" s="43">
        <v>147</v>
      </c>
      <c r="M152" s="43">
        <v>0.1</v>
      </c>
    </row>
    <row r="153" spans="1:13" x14ac:dyDescent="0.35">
      <c r="A153" t="s">
        <v>353</v>
      </c>
      <c r="B153" t="s">
        <v>44</v>
      </c>
      <c r="C153" t="s">
        <v>36</v>
      </c>
      <c r="D153" t="s">
        <v>40</v>
      </c>
      <c r="E153" t="s">
        <v>37</v>
      </c>
      <c r="F153" t="s">
        <v>37</v>
      </c>
      <c r="G153" t="s">
        <v>37</v>
      </c>
      <c r="H153" s="43">
        <v>36</v>
      </c>
      <c r="I153" s="43">
        <v>36</v>
      </c>
      <c r="J153" s="43">
        <v>38</v>
      </c>
      <c r="K153" s="43">
        <v>37</v>
      </c>
      <c r="L153" s="43">
        <v>147</v>
      </c>
      <c r="M153" s="43">
        <v>0.1</v>
      </c>
    </row>
    <row r="154" spans="1:13" x14ac:dyDescent="0.35">
      <c r="A154" t="s">
        <v>354</v>
      </c>
      <c r="B154" t="s">
        <v>44</v>
      </c>
      <c r="C154" t="s">
        <v>36</v>
      </c>
      <c r="D154" t="s">
        <v>37</v>
      </c>
      <c r="E154" t="s">
        <v>40</v>
      </c>
      <c r="F154" t="s">
        <v>40</v>
      </c>
      <c r="G154" t="s">
        <v>40</v>
      </c>
      <c r="H154" s="43">
        <v>36</v>
      </c>
      <c r="I154" s="43">
        <v>36</v>
      </c>
      <c r="J154" s="43">
        <v>38</v>
      </c>
      <c r="K154" s="43">
        <v>37</v>
      </c>
      <c r="L154" s="43">
        <v>147</v>
      </c>
      <c r="M154" s="43">
        <v>0.2</v>
      </c>
    </row>
    <row r="155" spans="1:13" x14ac:dyDescent="0.35">
      <c r="A155" t="s">
        <v>355</v>
      </c>
      <c r="B155" t="s">
        <v>44</v>
      </c>
      <c r="C155" t="s">
        <v>36</v>
      </c>
      <c r="D155" t="s">
        <v>37</v>
      </c>
      <c r="E155" t="s">
        <v>40</v>
      </c>
      <c r="F155" t="s">
        <v>40</v>
      </c>
      <c r="G155" t="s">
        <v>37</v>
      </c>
      <c r="H155" s="43">
        <v>36</v>
      </c>
      <c r="I155" s="43">
        <v>36</v>
      </c>
      <c r="J155" s="43">
        <v>38</v>
      </c>
      <c r="K155" s="43">
        <v>37</v>
      </c>
      <c r="L155" s="43">
        <v>147</v>
      </c>
      <c r="M155" s="43">
        <v>0.2</v>
      </c>
    </row>
    <row r="156" spans="1:13" x14ac:dyDescent="0.35">
      <c r="A156" t="s">
        <v>356</v>
      </c>
      <c r="B156" t="s">
        <v>44</v>
      </c>
      <c r="C156" t="s">
        <v>36</v>
      </c>
      <c r="D156" t="s">
        <v>37</v>
      </c>
      <c r="E156" t="s">
        <v>40</v>
      </c>
      <c r="F156" t="s">
        <v>37</v>
      </c>
      <c r="G156" t="s">
        <v>40</v>
      </c>
      <c r="H156" s="43">
        <v>36</v>
      </c>
      <c r="I156" s="43">
        <v>36</v>
      </c>
      <c r="J156" s="43">
        <v>38</v>
      </c>
      <c r="K156" s="43">
        <v>37</v>
      </c>
      <c r="L156" s="43">
        <v>147</v>
      </c>
      <c r="M156" s="43">
        <v>0.1</v>
      </c>
    </row>
    <row r="157" spans="1:13" x14ac:dyDescent="0.35">
      <c r="A157" t="s">
        <v>357</v>
      </c>
      <c r="B157" t="s">
        <v>44</v>
      </c>
      <c r="C157" t="s">
        <v>36</v>
      </c>
      <c r="D157" t="s">
        <v>37</v>
      </c>
      <c r="E157" t="s">
        <v>40</v>
      </c>
      <c r="F157" t="s">
        <v>37</v>
      </c>
      <c r="G157" t="s">
        <v>37</v>
      </c>
      <c r="H157" s="43">
        <v>36</v>
      </c>
      <c r="I157" s="43">
        <v>36</v>
      </c>
      <c r="J157" s="43">
        <v>38</v>
      </c>
      <c r="K157" s="43">
        <v>37</v>
      </c>
      <c r="L157" s="43">
        <v>147</v>
      </c>
      <c r="M157" s="43">
        <v>0.1</v>
      </c>
    </row>
    <row r="158" spans="1:13" x14ac:dyDescent="0.35">
      <c r="A158" t="s">
        <v>358</v>
      </c>
      <c r="B158" t="s">
        <v>44</v>
      </c>
      <c r="C158" t="s">
        <v>36</v>
      </c>
      <c r="D158" t="s">
        <v>37</v>
      </c>
      <c r="E158" t="s">
        <v>37</v>
      </c>
      <c r="F158" t="s">
        <v>40</v>
      </c>
      <c r="G158" t="s">
        <v>40</v>
      </c>
      <c r="H158" s="43">
        <v>36</v>
      </c>
      <c r="I158" s="43">
        <v>36</v>
      </c>
      <c r="J158" s="43">
        <v>38</v>
      </c>
      <c r="K158" s="43">
        <v>37</v>
      </c>
      <c r="L158" s="43">
        <v>147</v>
      </c>
      <c r="M158" s="43">
        <v>0.3</v>
      </c>
    </row>
    <row r="159" spans="1:13" x14ac:dyDescent="0.35">
      <c r="A159" t="s">
        <v>359</v>
      </c>
      <c r="B159" t="s">
        <v>44</v>
      </c>
      <c r="C159" t="s">
        <v>36</v>
      </c>
      <c r="D159" t="s">
        <v>37</v>
      </c>
      <c r="E159" t="s">
        <v>37</v>
      </c>
      <c r="F159" t="s">
        <v>40</v>
      </c>
      <c r="G159" t="s">
        <v>37</v>
      </c>
      <c r="H159" s="43">
        <v>36</v>
      </c>
      <c r="I159" s="43">
        <v>36</v>
      </c>
      <c r="J159" s="43">
        <v>38</v>
      </c>
      <c r="K159" s="43">
        <v>37</v>
      </c>
      <c r="L159" s="43">
        <v>147</v>
      </c>
      <c r="M159" s="43">
        <v>0.2</v>
      </c>
    </row>
    <row r="160" spans="1:13" x14ac:dyDescent="0.35">
      <c r="A160" t="s">
        <v>360</v>
      </c>
      <c r="B160" t="s">
        <v>44</v>
      </c>
      <c r="C160" t="s">
        <v>36</v>
      </c>
      <c r="D160" t="s">
        <v>37</v>
      </c>
      <c r="E160" t="s">
        <v>37</v>
      </c>
      <c r="F160" t="s">
        <v>37</v>
      </c>
      <c r="G160" t="s">
        <v>40</v>
      </c>
      <c r="H160" s="43">
        <v>36</v>
      </c>
      <c r="I160" s="43">
        <v>36</v>
      </c>
      <c r="J160" s="43">
        <v>38</v>
      </c>
      <c r="K160" s="43">
        <v>37</v>
      </c>
      <c r="L160" s="43">
        <v>147</v>
      </c>
      <c r="M160" s="43">
        <v>0.1</v>
      </c>
    </row>
    <row r="161" spans="1:13" x14ac:dyDescent="0.35">
      <c r="A161" t="s">
        <v>361</v>
      </c>
      <c r="B161" t="s">
        <v>44</v>
      </c>
      <c r="C161" t="s">
        <v>36</v>
      </c>
      <c r="D161" t="s">
        <v>37</v>
      </c>
      <c r="E161" t="s">
        <v>37</v>
      </c>
      <c r="F161" t="s">
        <v>37</v>
      </c>
      <c r="G161" t="s">
        <v>37</v>
      </c>
      <c r="H161" s="43">
        <v>36</v>
      </c>
      <c r="I161" s="43">
        <v>36</v>
      </c>
      <c r="J161" s="43">
        <v>38</v>
      </c>
      <c r="K161" s="43">
        <v>37</v>
      </c>
      <c r="L161" s="43">
        <v>147</v>
      </c>
      <c r="M161" s="43">
        <v>0.1</v>
      </c>
    </row>
    <row r="162" spans="1:13" x14ac:dyDescent="0.35">
      <c r="A162" t="s">
        <v>537</v>
      </c>
      <c r="B162" t="s">
        <v>44</v>
      </c>
      <c r="C162" t="s">
        <v>42</v>
      </c>
      <c r="D162" t="s">
        <v>40</v>
      </c>
      <c r="E162" t="s">
        <v>40</v>
      </c>
      <c r="H162" s="43">
        <v>42</v>
      </c>
      <c r="I162" s="43">
        <v>41</v>
      </c>
      <c r="J162" s="43">
        <v>0</v>
      </c>
      <c r="K162" s="43">
        <v>0</v>
      </c>
      <c r="L162" s="43">
        <v>83</v>
      </c>
      <c r="M162" s="43">
        <v>0.7</v>
      </c>
    </row>
    <row r="163" spans="1:13" x14ac:dyDescent="0.35">
      <c r="A163" t="s">
        <v>538</v>
      </c>
      <c r="B163" t="s">
        <v>44</v>
      </c>
      <c r="C163" t="s">
        <v>42</v>
      </c>
      <c r="D163" t="s">
        <v>40</v>
      </c>
      <c r="E163" t="s">
        <v>37</v>
      </c>
      <c r="H163" s="43">
        <v>42</v>
      </c>
      <c r="I163" s="43">
        <v>41</v>
      </c>
      <c r="J163" s="43">
        <v>0</v>
      </c>
      <c r="K163" s="43">
        <v>0</v>
      </c>
      <c r="L163" s="43">
        <v>83</v>
      </c>
      <c r="M163" s="43">
        <v>0.1</v>
      </c>
    </row>
    <row r="164" spans="1:13" x14ac:dyDescent="0.35">
      <c r="A164" t="s">
        <v>539</v>
      </c>
      <c r="B164" t="s">
        <v>44</v>
      </c>
      <c r="C164" t="s">
        <v>42</v>
      </c>
      <c r="D164" t="s">
        <v>37</v>
      </c>
      <c r="E164" t="s">
        <v>40</v>
      </c>
      <c r="H164" s="43">
        <v>42</v>
      </c>
      <c r="I164" s="43">
        <v>41</v>
      </c>
      <c r="J164" s="43">
        <v>0</v>
      </c>
      <c r="K164" s="43">
        <v>0</v>
      </c>
      <c r="L164" s="43">
        <v>83</v>
      </c>
      <c r="M164" s="43">
        <v>1</v>
      </c>
    </row>
    <row r="165" spans="1:13" x14ac:dyDescent="0.35">
      <c r="A165" t="s">
        <v>540</v>
      </c>
      <c r="B165" t="s">
        <v>44</v>
      </c>
      <c r="C165" t="s">
        <v>42</v>
      </c>
      <c r="D165" t="s">
        <v>37</v>
      </c>
      <c r="E165" t="s">
        <v>37</v>
      </c>
      <c r="H165" s="43">
        <v>42</v>
      </c>
      <c r="I165" s="43">
        <v>41</v>
      </c>
      <c r="J165" s="43">
        <v>0</v>
      </c>
      <c r="K165" s="43">
        <v>0</v>
      </c>
      <c r="L165" s="43">
        <v>83</v>
      </c>
      <c r="M165" s="43">
        <v>0.4</v>
      </c>
    </row>
    <row r="166" spans="1:13" x14ac:dyDescent="0.35">
      <c r="A166" t="s">
        <v>362</v>
      </c>
      <c r="B166" t="s">
        <v>44</v>
      </c>
      <c r="C166" t="s">
        <v>39</v>
      </c>
      <c r="D166" t="s">
        <v>40</v>
      </c>
      <c r="E166" t="s">
        <v>40</v>
      </c>
      <c r="F166" t="s">
        <v>40</v>
      </c>
      <c r="G166" t="s">
        <v>40</v>
      </c>
      <c r="H166" s="43">
        <v>35</v>
      </c>
      <c r="I166" s="43">
        <v>35</v>
      </c>
      <c r="J166" s="43">
        <v>35</v>
      </c>
      <c r="K166" s="43">
        <v>35</v>
      </c>
      <c r="L166" s="43">
        <v>140</v>
      </c>
      <c r="M166" s="43">
        <v>0.4</v>
      </c>
    </row>
    <row r="167" spans="1:13" x14ac:dyDescent="0.35">
      <c r="A167" t="s">
        <v>363</v>
      </c>
      <c r="B167" t="s">
        <v>44</v>
      </c>
      <c r="C167" t="s">
        <v>39</v>
      </c>
      <c r="D167" t="s">
        <v>40</v>
      </c>
      <c r="E167" t="s">
        <v>40</v>
      </c>
      <c r="F167" t="s">
        <v>40</v>
      </c>
      <c r="G167" t="s">
        <v>37</v>
      </c>
      <c r="H167" s="43">
        <v>35</v>
      </c>
      <c r="I167" s="43">
        <v>35</v>
      </c>
      <c r="J167" s="43">
        <v>35</v>
      </c>
      <c r="K167" s="43">
        <v>35</v>
      </c>
      <c r="L167" s="43">
        <v>140</v>
      </c>
      <c r="M167" s="43">
        <v>0.3</v>
      </c>
    </row>
    <row r="168" spans="1:13" x14ac:dyDescent="0.35">
      <c r="A168" t="s">
        <v>364</v>
      </c>
      <c r="B168" t="s">
        <v>44</v>
      </c>
      <c r="C168" t="s">
        <v>39</v>
      </c>
      <c r="D168" t="s">
        <v>40</v>
      </c>
      <c r="E168" t="s">
        <v>40</v>
      </c>
      <c r="F168" t="s">
        <v>37</v>
      </c>
      <c r="G168" t="s">
        <v>40</v>
      </c>
      <c r="H168" s="43">
        <v>35</v>
      </c>
      <c r="I168" s="43">
        <v>35</v>
      </c>
      <c r="J168" s="43">
        <v>35</v>
      </c>
      <c r="K168" s="43">
        <v>35</v>
      </c>
      <c r="L168" s="43">
        <v>140</v>
      </c>
      <c r="M168" s="43">
        <v>0.3</v>
      </c>
    </row>
    <row r="169" spans="1:13" x14ac:dyDescent="0.35">
      <c r="A169" t="s">
        <v>365</v>
      </c>
      <c r="B169" t="s">
        <v>44</v>
      </c>
      <c r="C169" t="s">
        <v>39</v>
      </c>
      <c r="D169" t="s">
        <v>40</v>
      </c>
      <c r="E169" t="s">
        <v>40</v>
      </c>
      <c r="F169" t="s">
        <v>37</v>
      </c>
      <c r="G169" t="s">
        <v>37</v>
      </c>
      <c r="H169" s="43">
        <v>35</v>
      </c>
      <c r="I169" s="43">
        <v>35</v>
      </c>
      <c r="J169" s="43">
        <v>35</v>
      </c>
      <c r="K169" s="43">
        <v>35</v>
      </c>
      <c r="L169" s="43">
        <v>140</v>
      </c>
      <c r="M169" s="43">
        <v>0.2</v>
      </c>
    </row>
    <row r="170" spans="1:13" x14ac:dyDescent="0.35">
      <c r="A170" t="s">
        <v>366</v>
      </c>
      <c r="B170" t="s">
        <v>44</v>
      </c>
      <c r="C170" t="s">
        <v>39</v>
      </c>
      <c r="D170" t="s">
        <v>40</v>
      </c>
      <c r="E170" t="s">
        <v>37</v>
      </c>
      <c r="F170" t="s">
        <v>40</v>
      </c>
      <c r="G170" t="s">
        <v>40</v>
      </c>
      <c r="H170" s="43">
        <v>35</v>
      </c>
      <c r="I170" s="43">
        <v>35</v>
      </c>
      <c r="J170" s="43">
        <v>35</v>
      </c>
      <c r="K170" s="43">
        <v>35</v>
      </c>
      <c r="L170" s="43">
        <v>140</v>
      </c>
      <c r="M170" s="43">
        <v>0.4</v>
      </c>
    </row>
    <row r="171" spans="1:13" x14ac:dyDescent="0.35">
      <c r="A171" t="s">
        <v>367</v>
      </c>
      <c r="B171" t="s">
        <v>44</v>
      </c>
      <c r="C171" t="s">
        <v>39</v>
      </c>
      <c r="D171" t="s">
        <v>40</v>
      </c>
      <c r="E171" t="s">
        <v>37</v>
      </c>
      <c r="F171" t="s">
        <v>40</v>
      </c>
      <c r="G171" t="s">
        <v>37</v>
      </c>
      <c r="H171" s="43">
        <v>35</v>
      </c>
      <c r="I171" s="43">
        <v>35</v>
      </c>
      <c r="J171" s="43">
        <v>35</v>
      </c>
      <c r="K171" s="43">
        <v>35</v>
      </c>
      <c r="L171" s="43">
        <v>140</v>
      </c>
      <c r="M171" s="43">
        <v>0.3</v>
      </c>
    </row>
    <row r="172" spans="1:13" x14ac:dyDescent="0.35">
      <c r="A172" t="s">
        <v>368</v>
      </c>
      <c r="B172" t="s">
        <v>44</v>
      </c>
      <c r="C172" t="s">
        <v>39</v>
      </c>
      <c r="D172" t="s">
        <v>40</v>
      </c>
      <c r="E172" t="s">
        <v>37</v>
      </c>
      <c r="F172" t="s">
        <v>37</v>
      </c>
      <c r="G172" t="s">
        <v>40</v>
      </c>
      <c r="H172" s="43">
        <v>35</v>
      </c>
      <c r="I172" s="43">
        <v>35</v>
      </c>
      <c r="J172" s="43">
        <v>35</v>
      </c>
      <c r="K172" s="43">
        <v>35</v>
      </c>
      <c r="L172" s="43">
        <v>140</v>
      </c>
      <c r="M172" s="43">
        <v>0.3</v>
      </c>
    </row>
    <row r="173" spans="1:13" x14ac:dyDescent="0.35">
      <c r="A173" t="s">
        <v>369</v>
      </c>
      <c r="B173" t="s">
        <v>44</v>
      </c>
      <c r="C173" t="s">
        <v>39</v>
      </c>
      <c r="D173" t="s">
        <v>40</v>
      </c>
      <c r="E173" t="s">
        <v>37</v>
      </c>
      <c r="F173" t="s">
        <v>37</v>
      </c>
      <c r="G173" t="s">
        <v>37</v>
      </c>
      <c r="H173" s="43">
        <v>35</v>
      </c>
      <c r="I173" s="43">
        <v>35</v>
      </c>
      <c r="J173" s="43">
        <v>35</v>
      </c>
      <c r="K173" s="43">
        <v>35</v>
      </c>
      <c r="L173" s="43">
        <v>140</v>
      </c>
      <c r="M173" s="43">
        <v>0.2</v>
      </c>
    </row>
    <row r="174" spans="1:13" x14ac:dyDescent="0.35">
      <c r="A174" t="s">
        <v>370</v>
      </c>
      <c r="B174" t="s">
        <v>44</v>
      </c>
      <c r="C174" t="s">
        <v>39</v>
      </c>
      <c r="D174" t="s">
        <v>37</v>
      </c>
      <c r="E174" t="s">
        <v>40</v>
      </c>
      <c r="F174" t="s">
        <v>40</v>
      </c>
      <c r="G174" t="s">
        <v>40</v>
      </c>
      <c r="H174" s="43">
        <v>35</v>
      </c>
      <c r="I174" s="43">
        <v>35</v>
      </c>
      <c r="J174" s="43">
        <v>35</v>
      </c>
      <c r="K174" s="43">
        <v>35</v>
      </c>
      <c r="L174" s="43">
        <v>140</v>
      </c>
      <c r="M174" s="43">
        <v>0.4</v>
      </c>
    </row>
    <row r="175" spans="1:13" x14ac:dyDescent="0.35">
      <c r="A175" t="s">
        <v>371</v>
      </c>
      <c r="B175" t="s">
        <v>44</v>
      </c>
      <c r="C175" t="s">
        <v>39</v>
      </c>
      <c r="D175" t="s">
        <v>37</v>
      </c>
      <c r="E175" t="s">
        <v>40</v>
      </c>
      <c r="F175" t="s">
        <v>40</v>
      </c>
      <c r="G175" t="s">
        <v>37</v>
      </c>
      <c r="H175" s="43">
        <v>35</v>
      </c>
      <c r="I175" s="43">
        <v>35</v>
      </c>
      <c r="J175" s="43">
        <v>35</v>
      </c>
      <c r="K175" s="43">
        <v>35</v>
      </c>
      <c r="L175" s="43">
        <v>140</v>
      </c>
      <c r="M175" s="43">
        <v>0.3</v>
      </c>
    </row>
    <row r="176" spans="1:13" x14ac:dyDescent="0.35">
      <c r="A176" t="s">
        <v>372</v>
      </c>
      <c r="B176" t="s">
        <v>44</v>
      </c>
      <c r="C176" t="s">
        <v>39</v>
      </c>
      <c r="D176" t="s">
        <v>37</v>
      </c>
      <c r="E176" t="s">
        <v>40</v>
      </c>
      <c r="F176" t="s">
        <v>37</v>
      </c>
      <c r="G176" t="s">
        <v>40</v>
      </c>
      <c r="H176" s="43">
        <v>35</v>
      </c>
      <c r="I176" s="43">
        <v>35</v>
      </c>
      <c r="J176" s="43">
        <v>35</v>
      </c>
      <c r="K176" s="43">
        <v>35</v>
      </c>
      <c r="L176" s="43">
        <v>140</v>
      </c>
      <c r="M176" s="43">
        <v>0.3</v>
      </c>
    </row>
    <row r="177" spans="1:13" x14ac:dyDescent="0.35">
      <c r="A177" t="s">
        <v>373</v>
      </c>
      <c r="B177" t="s">
        <v>44</v>
      </c>
      <c r="C177" t="s">
        <v>39</v>
      </c>
      <c r="D177" t="s">
        <v>37</v>
      </c>
      <c r="E177" t="s">
        <v>40</v>
      </c>
      <c r="F177" t="s">
        <v>37</v>
      </c>
      <c r="G177" t="s">
        <v>37</v>
      </c>
      <c r="H177" s="43">
        <v>35</v>
      </c>
      <c r="I177" s="43">
        <v>35</v>
      </c>
      <c r="J177" s="43">
        <v>35</v>
      </c>
      <c r="K177" s="43">
        <v>35</v>
      </c>
      <c r="L177" s="43">
        <v>140</v>
      </c>
      <c r="M177" s="43">
        <v>0.2</v>
      </c>
    </row>
    <row r="178" spans="1:13" x14ac:dyDescent="0.35">
      <c r="A178" t="s">
        <v>374</v>
      </c>
      <c r="B178" t="s">
        <v>44</v>
      </c>
      <c r="C178" t="s">
        <v>39</v>
      </c>
      <c r="D178" t="s">
        <v>37</v>
      </c>
      <c r="E178" t="s">
        <v>37</v>
      </c>
      <c r="F178" t="s">
        <v>40</v>
      </c>
      <c r="G178" t="s">
        <v>40</v>
      </c>
      <c r="H178" s="43">
        <v>35</v>
      </c>
      <c r="I178" s="43">
        <v>35</v>
      </c>
      <c r="J178" s="43">
        <v>35</v>
      </c>
      <c r="K178" s="43">
        <v>35</v>
      </c>
      <c r="L178" s="43">
        <v>140</v>
      </c>
      <c r="M178" s="43">
        <v>0.4</v>
      </c>
    </row>
    <row r="179" spans="1:13" x14ac:dyDescent="0.35">
      <c r="A179" t="s">
        <v>375</v>
      </c>
      <c r="B179" t="s">
        <v>44</v>
      </c>
      <c r="C179" t="s">
        <v>39</v>
      </c>
      <c r="D179" t="s">
        <v>37</v>
      </c>
      <c r="E179" t="s">
        <v>37</v>
      </c>
      <c r="F179" t="s">
        <v>40</v>
      </c>
      <c r="G179" t="s">
        <v>37</v>
      </c>
      <c r="H179" s="43">
        <v>35</v>
      </c>
      <c r="I179" s="43">
        <v>35</v>
      </c>
      <c r="J179" s="43">
        <v>35</v>
      </c>
      <c r="K179" s="43">
        <v>35</v>
      </c>
      <c r="L179" s="43">
        <v>140</v>
      </c>
      <c r="M179" s="43">
        <v>0.3</v>
      </c>
    </row>
    <row r="180" spans="1:13" x14ac:dyDescent="0.35">
      <c r="A180" t="s">
        <v>376</v>
      </c>
      <c r="B180" t="s">
        <v>44</v>
      </c>
      <c r="C180" t="s">
        <v>39</v>
      </c>
      <c r="D180" t="s">
        <v>37</v>
      </c>
      <c r="E180" t="s">
        <v>37</v>
      </c>
      <c r="F180" t="s">
        <v>37</v>
      </c>
      <c r="G180" t="s">
        <v>40</v>
      </c>
      <c r="H180" s="43">
        <v>35</v>
      </c>
      <c r="I180" s="43">
        <v>35</v>
      </c>
      <c r="J180" s="43">
        <v>35</v>
      </c>
      <c r="K180" s="43">
        <v>35</v>
      </c>
      <c r="L180" s="43">
        <v>140</v>
      </c>
      <c r="M180" s="43">
        <v>0.3</v>
      </c>
    </row>
    <row r="181" spans="1:13" x14ac:dyDescent="0.35">
      <c r="A181" t="s">
        <v>377</v>
      </c>
      <c r="B181" t="s">
        <v>44</v>
      </c>
      <c r="C181" t="s">
        <v>39</v>
      </c>
      <c r="D181" t="s">
        <v>37</v>
      </c>
      <c r="E181" t="s">
        <v>37</v>
      </c>
      <c r="F181" t="s">
        <v>37</v>
      </c>
      <c r="G181" t="s">
        <v>37</v>
      </c>
      <c r="H181" s="43">
        <v>35</v>
      </c>
      <c r="I181" s="43">
        <v>35</v>
      </c>
      <c r="J181" s="43">
        <v>35</v>
      </c>
      <c r="K181" s="43">
        <v>35</v>
      </c>
      <c r="L181" s="43">
        <v>140</v>
      </c>
      <c r="M181" s="43">
        <v>0.2</v>
      </c>
    </row>
    <row r="182" spans="1:13" x14ac:dyDescent="0.35">
      <c r="A182" t="s">
        <v>378</v>
      </c>
      <c r="B182" t="s">
        <v>45</v>
      </c>
      <c r="C182" t="s">
        <v>36</v>
      </c>
      <c r="D182" t="s">
        <v>40</v>
      </c>
      <c r="E182" t="s">
        <v>40</v>
      </c>
      <c r="F182" t="s">
        <v>40</v>
      </c>
      <c r="G182" t="s">
        <v>40</v>
      </c>
      <c r="H182" s="43">
        <v>36</v>
      </c>
      <c r="I182" s="43">
        <v>36</v>
      </c>
      <c r="J182" s="43">
        <v>36</v>
      </c>
      <c r="K182" s="43">
        <v>36</v>
      </c>
      <c r="L182" s="43">
        <v>144</v>
      </c>
      <c r="M182" s="43">
        <v>0.6</v>
      </c>
    </row>
    <row r="183" spans="1:13" x14ac:dyDescent="0.35">
      <c r="A183" t="s">
        <v>379</v>
      </c>
      <c r="B183" t="s">
        <v>45</v>
      </c>
      <c r="C183" t="s">
        <v>36</v>
      </c>
      <c r="D183" t="s">
        <v>40</v>
      </c>
      <c r="E183" t="s">
        <v>40</v>
      </c>
      <c r="F183" t="s">
        <v>40</v>
      </c>
      <c r="G183" t="s">
        <v>37</v>
      </c>
      <c r="H183" s="43">
        <v>36</v>
      </c>
      <c r="I183" s="43">
        <v>36</v>
      </c>
      <c r="J183" s="43">
        <v>36</v>
      </c>
      <c r="K183" s="43">
        <v>36</v>
      </c>
      <c r="L183" s="43">
        <v>144</v>
      </c>
      <c r="M183" s="43">
        <v>0.6</v>
      </c>
    </row>
    <row r="184" spans="1:13" x14ac:dyDescent="0.35">
      <c r="A184" t="s">
        <v>380</v>
      </c>
      <c r="B184" t="s">
        <v>45</v>
      </c>
      <c r="C184" t="s">
        <v>36</v>
      </c>
      <c r="D184" t="s">
        <v>40</v>
      </c>
      <c r="E184" t="s">
        <v>40</v>
      </c>
      <c r="F184" t="s">
        <v>37</v>
      </c>
      <c r="G184" t="s">
        <v>40</v>
      </c>
      <c r="H184" s="43">
        <v>36</v>
      </c>
      <c r="I184" s="43">
        <v>36</v>
      </c>
      <c r="J184" s="43">
        <v>36</v>
      </c>
      <c r="K184" s="43">
        <v>36</v>
      </c>
      <c r="L184" s="43">
        <v>144</v>
      </c>
      <c r="M184" s="43">
        <v>0.6</v>
      </c>
    </row>
    <row r="185" spans="1:13" x14ac:dyDescent="0.35">
      <c r="A185" t="s">
        <v>381</v>
      </c>
      <c r="B185" t="s">
        <v>45</v>
      </c>
      <c r="C185" t="s">
        <v>36</v>
      </c>
      <c r="D185" t="s">
        <v>40</v>
      </c>
      <c r="E185" t="s">
        <v>40</v>
      </c>
      <c r="F185" t="s">
        <v>37</v>
      </c>
      <c r="G185" t="s">
        <v>37</v>
      </c>
      <c r="H185" s="43">
        <v>36</v>
      </c>
      <c r="I185" s="43">
        <v>36</v>
      </c>
      <c r="J185" s="43">
        <v>36</v>
      </c>
      <c r="K185" s="43">
        <v>36</v>
      </c>
      <c r="L185" s="43">
        <v>144</v>
      </c>
      <c r="M185" s="43">
        <v>0.6</v>
      </c>
    </row>
    <row r="186" spans="1:13" x14ac:dyDescent="0.35">
      <c r="A186" t="s">
        <v>382</v>
      </c>
      <c r="B186" t="s">
        <v>45</v>
      </c>
      <c r="C186" t="s">
        <v>36</v>
      </c>
      <c r="D186" t="s">
        <v>40</v>
      </c>
      <c r="E186" t="s">
        <v>37</v>
      </c>
      <c r="F186" t="s">
        <v>40</v>
      </c>
      <c r="G186" t="s">
        <v>40</v>
      </c>
      <c r="H186" s="43">
        <v>36</v>
      </c>
      <c r="I186" s="43">
        <v>36</v>
      </c>
      <c r="J186" s="43">
        <v>36</v>
      </c>
      <c r="K186" s="43">
        <v>36</v>
      </c>
      <c r="L186" s="43">
        <v>144</v>
      </c>
      <c r="M186" s="43">
        <v>0.7</v>
      </c>
    </row>
    <row r="187" spans="1:13" x14ac:dyDescent="0.35">
      <c r="A187" t="s">
        <v>383</v>
      </c>
      <c r="B187" t="s">
        <v>45</v>
      </c>
      <c r="C187" t="s">
        <v>36</v>
      </c>
      <c r="D187" t="s">
        <v>40</v>
      </c>
      <c r="E187" t="s">
        <v>37</v>
      </c>
      <c r="F187" t="s">
        <v>40</v>
      </c>
      <c r="G187" t="s">
        <v>37</v>
      </c>
      <c r="H187" s="43">
        <v>36</v>
      </c>
      <c r="I187" s="43">
        <v>36</v>
      </c>
      <c r="J187" s="43">
        <v>36</v>
      </c>
      <c r="K187" s="43">
        <v>36</v>
      </c>
      <c r="L187" s="43">
        <v>144</v>
      </c>
      <c r="M187" s="43">
        <v>0.6</v>
      </c>
    </row>
    <row r="188" spans="1:13" x14ac:dyDescent="0.35">
      <c r="A188" t="s">
        <v>384</v>
      </c>
      <c r="B188" t="s">
        <v>45</v>
      </c>
      <c r="C188" t="s">
        <v>36</v>
      </c>
      <c r="D188" t="s">
        <v>40</v>
      </c>
      <c r="E188" t="s">
        <v>37</v>
      </c>
      <c r="F188" t="s">
        <v>37</v>
      </c>
      <c r="G188" t="s">
        <v>40</v>
      </c>
      <c r="H188" s="43">
        <v>36</v>
      </c>
      <c r="I188" s="43">
        <v>36</v>
      </c>
      <c r="J188" s="43">
        <v>36</v>
      </c>
      <c r="K188" s="43">
        <v>36</v>
      </c>
      <c r="L188" s="43">
        <v>144</v>
      </c>
      <c r="M188" s="43">
        <v>0.7</v>
      </c>
    </row>
    <row r="189" spans="1:13" x14ac:dyDescent="0.35">
      <c r="A189" t="s">
        <v>385</v>
      </c>
      <c r="B189" t="s">
        <v>45</v>
      </c>
      <c r="C189" t="s">
        <v>36</v>
      </c>
      <c r="D189" t="s">
        <v>40</v>
      </c>
      <c r="E189" t="s">
        <v>37</v>
      </c>
      <c r="F189" t="s">
        <v>37</v>
      </c>
      <c r="G189" t="s">
        <v>37</v>
      </c>
      <c r="H189" s="43">
        <v>36</v>
      </c>
      <c r="I189" s="43">
        <v>36</v>
      </c>
      <c r="J189" s="43">
        <v>36</v>
      </c>
      <c r="K189" s="43">
        <v>36</v>
      </c>
      <c r="L189" s="43">
        <v>144</v>
      </c>
      <c r="M189" s="43">
        <v>0.6</v>
      </c>
    </row>
    <row r="190" spans="1:13" x14ac:dyDescent="0.35">
      <c r="A190" t="s">
        <v>386</v>
      </c>
      <c r="B190" t="s">
        <v>45</v>
      </c>
      <c r="C190" t="s">
        <v>36</v>
      </c>
      <c r="D190" t="s">
        <v>37</v>
      </c>
      <c r="E190" t="s">
        <v>40</v>
      </c>
      <c r="F190" t="s">
        <v>40</v>
      </c>
      <c r="G190" t="s">
        <v>40</v>
      </c>
      <c r="H190" s="43">
        <v>36</v>
      </c>
      <c r="I190" s="43">
        <v>36</v>
      </c>
      <c r="J190" s="43">
        <v>36</v>
      </c>
      <c r="K190" s="43">
        <v>36</v>
      </c>
      <c r="L190" s="43">
        <v>144</v>
      </c>
      <c r="M190" s="43">
        <v>0.5</v>
      </c>
    </row>
    <row r="191" spans="1:13" x14ac:dyDescent="0.35">
      <c r="A191" t="s">
        <v>387</v>
      </c>
      <c r="B191" t="s">
        <v>45</v>
      </c>
      <c r="C191" t="s">
        <v>36</v>
      </c>
      <c r="D191" t="s">
        <v>37</v>
      </c>
      <c r="E191" t="s">
        <v>40</v>
      </c>
      <c r="F191" t="s">
        <v>40</v>
      </c>
      <c r="G191" t="s">
        <v>37</v>
      </c>
      <c r="H191" s="43">
        <v>36</v>
      </c>
      <c r="I191" s="43">
        <v>36</v>
      </c>
      <c r="J191" s="43">
        <v>36</v>
      </c>
      <c r="K191" s="43">
        <v>36</v>
      </c>
      <c r="L191" s="43">
        <v>144</v>
      </c>
      <c r="M191" s="43">
        <v>0.4</v>
      </c>
    </row>
    <row r="192" spans="1:13" x14ac:dyDescent="0.35">
      <c r="A192" t="s">
        <v>388</v>
      </c>
      <c r="B192" t="s">
        <v>45</v>
      </c>
      <c r="C192" t="s">
        <v>36</v>
      </c>
      <c r="D192" t="s">
        <v>37</v>
      </c>
      <c r="E192" t="s">
        <v>40</v>
      </c>
      <c r="F192" t="s">
        <v>37</v>
      </c>
      <c r="G192" t="s">
        <v>40</v>
      </c>
      <c r="H192" s="43">
        <v>36</v>
      </c>
      <c r="I192" s="43">
        <v>36</v>
      </c>
      <c r="J192" s="43">
        <v>36</v>
      </c>
      <c r="K192" s="43">
        <v>36</v>
      </c>
      <c r="L192" s="43">
        <v>144</v>
      </c>
      <c r="M192" s="43">
        <v>0.5</v>
      </c>
    </row>
    <row r="193" spans="1:13" x14ac:dyDescent="0.35">
      <c r="A193" t="s">
        <v>389</v>
      </c>
      <c r="B193" t="s">
        <v>45</v>
      </c>
      <c r="C193" t="s">
        <v>36</v>
      </c>
      <c r="D193" t="s">
        <v>37</v>
      </c>
      <c r="E193" t="s">
        <v>40</v>
      </c>
      <c r="F193" t="s">
        <v>37</v>
      </c>
      <c r="G193" t="s">
        <v>37</v>
      </c>
      <c r="H193" s="43">
        <v>36</v>
      </c>
      <c r="I193" s="43">
        <v>36</v>
      </c>
      <c r="J193" s="43">
        <v>36</v>
      </c>
      <c r="K193" s="43">
        <v>36</v>
      </c>
      <c r="L193" s="43">
        <v>144</v>
      </c>
      <c r="M193" s="43">
        <v>0.4</v>
      </c>
    </row>
    <row r="194" spans="1:13" x14ac:dyDescent="0.35">
      <c r="A194" t="s">
        <v>390</v>
      </c>
      <c r="B194" t="s">
        <v>45</v>
      </c>
      <c r="C194" t="s">
        <v>36</v>
      </c>
      <c r="D194" t="s">
        <v>37</v>
      </c>
      <c r="E194" t="s">
        <v>37</v>
      </c>
      <c r="F194" t="s">
        <v>40</v>
      </c>
      <c r="G194" t="s">
        <v>40</v>
      </c>
      <c r="H194" s="43">
        <v>36</v>
      </c>
      <c r="I194" s="43">
        <v>36</v>
      </c>
      <c r="J194" s="43">
        <v>36</v>
      </c>
      <c r="K194" s="43">
        <v>36</v>
      </c>
      <c r="L194" s="43">
        <v>144</v>
      </c>
      <c r="M194" s="43">
        <v>0.5</v>
      </c>
    </row>
    <row r="195" spans="1:13" x14ac:dyDescent="0.35">
      <c r="A195" t="s">
        <v>391</v>
      </c>
      <c r="B195" t="s">
        <v>45</v>
      </c>
      <c r="C195" t="s">
        <v>36</v>
      </c>
      <c r="D195" t="s">
        <v>37</v>
      </c>
      <c r="E195" t="s">
        <v>37</v>
      </c>
      <c r="F195" t="s">
        <v>40</v>
      </c>
      <c r="G195" t="s">
        <v>37</v>
      </c>
      <c r="H195" s="43">
        <v>36</v>
      </c>
      <c r="I195" s="43">
        <v>36</v>
      </c>
      <c r="J195" s="43">
        <v>36</v>
      </c>
      <c r="K195" s="43">
        <v>36</v>
      </c>
      <c r="L195" s="43">
        <v>144</v>
      </c>
      <c r="M195" s="43">
        <v>0.5</v>
      </c>
    </row>
    <row r="196" spans="1:13" x14ac:dyDescent="0.35">
      <c r="A196" t="s">
        <v>392</v>
      </c>
      <c r="B196" t="s">
        <v>45</v>
      </c>
      <c r="C196" t="s">
        <v>36</v>
      </c>
      <c r="D196" t="s">
        <v>37</v>
      </c>
      <c r="E196" t="s">
        <v>37</v>
      </c>
      <c r="F196" t="s">
        <v>37</v>
      </c>
      <c r="G196" t="s">
        <v>40</v>
      </c>
      <c r="H196" s="43">
        <v>36</v>
      </c>
      <c r="I196" s="43">
        <v>36</v>
      </c>
      <c r="J196" s="43">
        <v>36</v>
      </c>
      <c r="K196" s="43">
        <v>36</v>
      </c>
      <c r="L196" s="43">
        <v>144</v>
      </c>
      <c r="M196" s="43">
        <v>0.6</v>
      </c>
    </row>
    <row r="197" spans="1:13" x14ac:dyDescent="0.35">
      <c r="A197" t="s">
        <v>393</v>
      </c>
      <c r="B197" t="s">
        <v>45</v>
      </c>
      <c r="C197" t="s">
        <v>36</v>
      </c>
      <c r="D197" t="s">
        <v>37</v>
      </c>
      <c r="E197" t="s">
        <v>37</v>
      </c>
      <c r="F197" t="s">
        <v>37</v>
      </c>
      <c r="G197" t="s">
        <v>37</v>
      </c>
      <c r="H197" s="43">
        <v>36</v>
      </c>
      <c r="I197" s="43">
        <v>36</v>
      </c>
      <c r="J197" s="43">
        <v>36</v>
      </c>
      <c r="K197" s="43">
        <v>36</v>
      </c>
      <c r="L197" s="43">
        <v>144</v>
      </c>
      <c r="M197" s="43">
        <v>0.5</v>
      </c>
    </row>
    <row r="198" spans="1:13" x14ac:dyDescent="0.35">
      <c r="A198" t="s">
        <v>817</v>
      </c>
      <c r="B198" t="s">
        <v>45</v>
      </c>
      <c r="C198" t="s">
        <v>42</v>
      </c>
      <c r="D198" t="s">
        <v>40</v>
      </c>
      <c r="E198" t="s">
        <v>40</v>
      </c>
      <c r="H198" s="43">
        <v>46</v>
      </c>
      <c r="I198" s="43">
        <v>46</v>
      </c>
      <c r="J198" s="43">
        <v>0</v>
      </c>
      <c r="K198" s="43">
        <v>0</v>
      </c>
      <c r="L198" s="43">
        <v>92</v>
      </c>
      <c r="M198" s="43">
        <v>0.5</v>
      </c>
    </row>
    <row r="199" spans="1:13" x14ac:dyDescent="0.35">
      <c r="A199" t="s">
        <v>818</v>
      </c>
      <c r="B199" t="s">
        <v>45</v>
      </c>
      <c r="C199" t="s">
        <v>42</v>
      </c>
      <c r="D199" t="s">
        <v>40</v>
      </c>
      <c r="E199" t="s">
        <v>37</v>
      </c>
      <c r="H199" s="43">
        <v>46</v>
      </c>
      <c r="I199" s="43">
        <v>46</v>
      </c>
      <c r="J199" s="43">
        <v>0</v>
      </c>
      <c r="K199" s="43">
        <v>0</v>
      </c>
      <c r="L199" s="43">
        <v>92</v>
      </c>
      <c r="M199" s="43">
        <v>0.5</v>
      </c>
    </row>
    <row r="200" spans="1:13" x14ac:dyDescent="0.35">
      <c r="A200" t="s">
        <v>819</v>
      </c>
      <c r="B200" t="s">
        <v>45</v>
      </c>
      <c r="C200" t="s">
        <v>42</v>
      </c>
      <c r="D200" t="s">
        <v>37</v>
      </c>
      <c r="E200" t="s">
        <v>40</v>
      </c>
      <c r="H200" s="43">
        <v>46</v>
      </c>
      <c r="I200" s="43">
        <v>46</v>
      </c>
      <c r="J200" s="43">
        <v>0</v>
      </c>
      <c r="K200" s="43">
        <v>0</v>
      </c>
      <c r="L200" s="43">
        <v>92</v>
      </c>
      <c r="M200" s="43">
        <v>0.3</v>
      </c>
    </row>
    <row r="201" spans="1:13" x14ac:dyDescent="0.35">
      <c r="A201" t="s">
        <v>820</v>
      </c>
      <c r="B201" t="s">
        <v>45</v>
      </c>
      <c r="C201" t="s">
        <v>42</v>
      </c>
      <c r="D201" t="s">
        <v>37</v>
      </c>
      <c r="E201" t="s">
        <v>37</v>
      </c>
      <c r="H201" s="43">
        <v>46</v>
      </c>
      <c r="I201" s="43">
        <v>46</v>
      </c>
      <c r="J201" s="43">
        <v>0</v>
      </c>
      <c r="K201" s="43">
        <v>0</v>
      </c>
      <c r="L201" s="43">
        <v>92</v>
      </c>
      <c r="M201" s="43">
        <v>0.3</v>
      </c>
    </row>
    <row r="202" spans="1:13" x14ac:dyDescent="0.35">
      <c r="A202" t="s">
        <v>394</v>
      </c>
      <c r="B202" t="s">
        <v>45</v>
      </c>
      <c r="C202" t="s">
        <v>39</v>
      </c>
      <c r="D202" t="s">
        <v>40</v>
      </c>
      <c r="E202" t="s">
        <v>40</v>
      </c>
      <c r="F202" t="s">
        <v>40</v>
      </c>
      <c r="G202" t="s">
        <v>40</v>
      </c>
      <c r="H202" s="43">
        <v>36</v>
      </c>
      <c r="I202" s="43">
        <v>36</v>
      </c>
      <c r="J202" s="43">
        <v>36</v>
      </c>
      <c r="K202" s="43">
        <v>36</v>
      </c>
      <c r="L202" s="43">
        <v>144</v>
      </c>
      <c r="M202" s="43">
        <v>0.6</v>
      </c>
    </row>
    <row r="203" spans="1:13" x14ac:dyDescent="0.35">
      <c r="A203" t="s">
        <v>395</v>
      </c>
      <c r="B203" t="s">
        <v>45</v>
      </c>
      <c r="C203" t="s">
        <v>39</v>
      </c>
      <c r="D203" t="s">
        <v>40</v>
      </c>
      <c r="E203" t="s">
        <v>40</v>
      </c>
      <c r="F203" t="s">
        <v>40</v>
      </c>
      <c r="G203" t="s">
        <v>37</v>
      </c>
      <c r="H203" s="43">
        <v>36</v>
      </c>
      <c r="I203" s="43">
        <v>36</v>
      </c>
      <c r="J203" s="43">
        <v>36</v>
      </c>
      <c r="K203" s="43">
        <v>36</v>
      </c>
      <c r="L203" s="43">
        <v>144</v>
      </c>
      <c r="M203" s="43">
        <v>0.7</v>
      </c>
    </row>
    <row r="204" spans="1:13" x14ac:dyDescent="0.35">
      <c r="A204" t="s">
        <v>396</v>
      </c>
      <c r="B204" t="s">
        <v>45</v>
      </c>
      <c r="C204" t="s">
        <v>39</v>
      </c>
      <c r="D204" t="s">
        <v>40</v>
      </c>
      <c r="E204" t="s">
        <v>40</v>
      </c>
      <c r="F204" t="s">
        <v>37</v>
      </c>
      <c r="G204" t="s">
        <v>40</v>
      </c>
      <c r="H204" s="43">
        <v>36</v>
      </c>
      <c r="I204" s="43">
        <v>36</v>
      </c>
      <c r="J204" s="43">
        <v>36</v>
      </c>
      <c r="K204" s="43">
        <v>36</v>
      </c>
      <c r="L204" s="43">
        <v>144</v>
      </c>
      <c r="M204" s="43">
        <v>0.7</v>
      </c>
    </row>
    <row r="205" spans="1:13" x14ac:dyDescent="0.35">
      <c r="A205" t="s">
        <v>397</v>
      </c>
      <c r="B205" t="s">
        <v>45</v>
      </c>
      <c r="C205" t="s">
        <v>39</v>
      </c>
      <c r="D205" t="s">
        <v>40</v>
      </c>
      <c r="E205" t="s">
        <v>40</v>
      </c>
      <c r="F205" t="s">
        <v>37</v>
      </c>
      <c r="G205" t="s">
        <v>37</v>
      </c>
      <c r="H205" s="43">
        <v>36</v>
      </c>
      <c r="I205" s="43">
        <v>36</v>
      </c>
      <c r="J205" s="43">
        <v>36</v>
      </c>
      <c r="K205" s="43">
        <v>36</v>
      </c>
      <c r="L205" s="43">
        <v>144</v>
      </c>
      <c r="M205" s="43">
        <v>0.8</v>
      </c>
    </row>
    <row r="206" spans="1:13" x14ac:dyDescent="0.35">
      <c r="A206" t="s">
        <v>398</v>
      </c>
      <c r="B206" t="s">
        <v>45</v>
      </c>
      <c r="C206" t="s">
        <v>39</v>
      </c>
      <c r="D206" t="s">
        <v>40</v>
      </c>
      <c r="E206" t="s">
        <v>37</v>
      </c>
      <c r="F206" t="s">
        <v>40</v>
      </c>
      <c r="G206" t="s">
        <v>40</v>
      </c>
      <c r="H206" s="43">
        <v>36</v>
      </c>
      <c r="I206" s="43">
        <v>36</v>
      </c>
      <c r="J206" s="43">
        <v>36</v>
      </c>
      <c r="K206" s="43">
        <v>36</v>
      </c>
      <c r="L206" s="43">
        <v>144</v>
      </c>
      <c r="M206" s="43">
        <v>0.6</v>
      </c>
    </row>
    <row r="207" spans="1:13" x14ac:dyDescent="0.35">
      <c r="A207" t="s">
        <v>399</v>
      </c>
      <c r="B207" t="s">
        <v>45</v>
      </c>
      <c r="C207" t="s">
        <v>39</v>
      </c>
      <c r="D207" t="s">
        <v>40</v>
      </c>
      <c r="E207" t="s">
        <v>37</v>
      </c>
      <c r="F207" t="s">
        <v>40</v>
      </c>
      <c r="G207" t="s">
        <v>37</v>
      </c>
      <c r="H207" s="43">
        <v>36</v>
      </c>
      <c r="I207" s="43">
        <v>36</v>
      </c>
      <c r="J207" s="43">
        <v>36</v>
      </c>
      <c r="K207" s="43">
        <v>36</v>
      </c>
      <c r="L207" s="43">
        <v>144</v>
      </c>
      <c r="M207" s="43">
        <v>0.7</v>
      </c>
    </row>
    <row r="208" spans="1:13" x14ac:dyDescent="0.35">
      <c r="A208" t="s">
        <v>400</v>
      </c>
      <c r="B208" t="s">
        <v>45</v>
      </c>
      <c r="C208" t="s">
        <v>39</v>
      </c>
      <c r="D208" t="s">
        <v>40</v>
      </c>
      <c r="E208" t="s">
        <v>37</v>
      </c>
      <c r="F208" t="s">
        <v>37</v>
      </c>
      <c r="G208" t="s">
        <v>40</v>
      </c>
      <c r="H208" s="43">
        <v>36</v>
      </c>
      <c r="I208" s="43">
        <v>36</v>
      </c>
      <c r="J208" s="43">
        <v>36</v>
      </c>
      <c r="K208" s="43">
        <v>36</v>
      </c>
      <c r="L208" s="43">
        <v>144</v>
      </c>
      <c r="M208" s="43">
        <v>0.6</v>
      </c>
    </row>
    <row r="209" spans="1:13" x14ac:dyDescent="0.35">
      <c r="A209" t="s">
        <v>401</v>
      </c>
      <c r="B209" t="s">
        <v>45</v>
      </c>
      <c r="C209" t="s">
        <v>39</v>
      </c>
      <c r="D209" t="s">
        <v>40</v>
      </c>
      <c r="E209" t="s">
        <v>37</v>
      </c>
      <c r="F209" t="s">
        <v>37</v>
      </c>
      <c r="G209" t="s">
        <v>37</v>
      </c>
      <c r="H209" s="43">
        <v>36</v>
      </c>
      <c r="I209" s="43">
        <v>36</v>
      </c>
      <c r="J209" s="43">
        <v>36</v>
      </c>
      <c r="K209" s="43">
        <v>36</v>
      </c>
      <c r="L209" s="43">
        <v>144</v>
      </c>
      <c r="M209" s="43">
        <v>0.8</v>
      </c>
    </row>
    <row r="210" spans="1:13" x14ac:dyDescent="0.35">
      <c r="A210" t="s">
        <v>402</v>
      </c>
      <c r="B210" t="s">
        <v>45</v>
      </c>
      <c r="C210" t="s">
        <v>39</v>
      </c>
      <c r="D210" t="s">
        <v>37</v>
      </c>
      <c r="E210" t="s">
        <v>40</v>
      </c>
      <c r="F210" t="s">
        <v>40</v>
      </c>
      <c r="G210" t="s">
        <v>40</v>
      </c>
      <c r="H210" s="43">
        <v>36</v>
      </c>
      <c r="I210" s="43">
        <v>36</v>
      </c>
      <c r="J210" s="43">
        <v>36</v>
      </c>
      <c r="K210" s="43">
        <v>36</v>
      </c>
      <c r="L210" s="43">
        <v>144</v>
      </c>
      <c r="M210" s="43">
        <v>0.5</v>
      </c>
    </row>
    <row r="211" spans="1:13" x14ac:dyDescent="0.35">
      <c r="A211" t="s">
        <v>403</v>
      </c>
      <c r="B211" t="s">
        <v>45</v>
      </c>
      <c r="C211" t="s">
        <v>39</v>
      </c>
      <c r="D211" t="s">
        <v>37</v>
      </c>
      <c r="E211" t="s">
        <v>40</v>
      </c>
      <c r="F211" t="s">
        <v>40</v>
      </c>
      <c r="G211" t="s">
        <v>37</v>
      </c>
      <c r="H211" s="43">
        <v>36</v>
      </c>
      <c r="I211" s="43">
        <v>36</v>
      </c>
      <c r="J211" s="43">
        <v>36</v>
      </c>
      <c r="K211" s="43">
        <v>36</v>
      </c>
      <c r="L211" s="43">
        <v>144</v>
      </c>
      <c r="M211" s="43">
        <v>0.7</v>
      </c>
    </row>
    <row r="212" spans="1:13" x14ac:dyDescent="0.35">
      <c r="A212" t="s">
        <v>404</v>
      </c>
      <c r="B212" t="s">
        <v>45</v>
      </c>
      <c r="C212" t="s">
        <v>39</v>
      </c>
      <c r="D212" t="s">
        <v>37</v>
      </c>
      <c r="E212" t="s">
        <v>40</v>
      </c>
      <c r="F212" t="s">
        <v>37</v>
      </c>
      <c r="G212" t="s">
        <v>40</v>
      </c>
      <c r="H212" s="43">
        <v>36</v>
      </c>
      <c r="I212" s="43">
        <v>36</v>
      </c>
      <c r="J212" s="43">
        <v>36</v>
      </c>
      <c r="K212" s="43">
        <v>36</v>
      </c>
      <c r="L212" s="43">
        <v>144</v>
      </c>
      <c r="M212" s="43">
        <v>0.6</v>
      </c>
    </row>
    <row r="213" spans="1:13" x14ac:dyDescent="0.35">
      <c r="A213" t="s">
        <v>405</v>
      </c>
      <c r="B213" t="s">
        <v>45</v>
      </c>
      <c r="C213" t="s">
        <v>39</v>
      </c>
      <c r="D213" t="s">
        <v>37</v>
      </c>
      <c r="E213" t="s">
        <v>40</v>
      </c>
      <c r="F213" t="s">
        <v>37</v>
      </c>
      <c r="G213" t="s">
        <v>37</v>
      </c>
      <c r="H213" s="43">
        <v>36</v>
      </c>
      <c r="I213" s="43">
        <v>36</v>
      </c>
      <c r="J213" s="43">
        <v>36</v>
      </c>
      <c r="K213" s="43">
        <v>36</v>
      </c>
      <c r="L213" s="43">
        <v>144</v>
      </c>
      <c r="M213" s="43">
        <v>0.7</v>
      </c>
    </row>
    <row r="214" spans="1:13" x14ac:dyDescent="0.35">
      <c r="A214" t="s">
        <v>406</v>
      </c>
      <c r="B214" t="s">
        <v>45</v>
      </c>
      <c r="C214" t="s">
        <v>39</v>
      </c>
      <c r="D214" t="s">
        <v>37</v>
      </c>
      <c r="E214" t="s">
        <v>37</v>
      </c>
      <c r="F214" t="s">
        <v>40</v>
      </c>
      <c r="G214" t="s">
        <v>40</v>
      </c>
      <c r="H214" s="43">
        <v>36</v>
      </c>
      <c r="I214" s="43">
        <v>36</v>
      </c>
      <c r="J214" s="43">
        <v>36</v>
      </c>
      <c r="K214" s="43">
        <v>36</v>
      </c>
      <c r="L214" s="43">
        <v>144</v>
      </c>
      <c r="M214" s="43">
        <v>0.5</v>
      </c>
    </row>
    <row r="215" spans="1:13" x14ac:dyDescent="0.35">
      <c r="A215" t="s">
        <v>407</v>
      </c>
      <c r="B215" t="s">
        <v>45</v>
      </c>
      <c r="C215" t="s">
        <v>39</v>
      </c>
      <c r="D215" t="s">
        <v>37</v>
      </c>
      <c r="E215" t="s">
        <v>37</v>
      </c>
      <c r="F215" t="s">
        <v>40</v>
      </c>
      <c r="G215" t="s">
        <v>37</v>
      </c>
      <c r="H215" s="43">
        <v>36</v>
      </c>
      <c r="I215" s="43">
        <v>36</v>
      </c>
      <c r="J215" s="43">
        <v>36</v>
      </c>
      <c r="K215" s="43">
        <v>36</v>
      </c>
      <c r="L215" s="43">
        <v>144</v>
      </c>
      <c r="M215" s="43">
        <v>0.6</v>
      </c>
    </row>
    <row r="216" spans="1:13" x14ac:dyDescent="0.35">
      <c r="A216" t="s">
        <v>408</v>
      </c>
      <c r="B216" t="s">
        <v>45</v>
      </c>
      <c r="C216" t="s">
        <v>39</v>
      </c>
      <c r="D216" t="s">
        <v>37</v>
      </c>
      <c r="E216" t="s">
        <v>37</v>
      </c>
      <c r="F216" t="s">
        <v>37</v>
      </c>
      <c r="G216" t="s">
        <v>40</v>
      </c>
      <c r="H216" s="43">
        <v>36</v>
      </c>
      <c r="I216" s="43">
        <v>36</v>
      </c>
      <c r="J216" s="43">
        <v>36</v>
      </c>
      <c r="K216" s="43">
        <v>36</v>
      </c>
      <c r="L216" s="43">
        <v>144</v>
      </c>
      <c r="M216" s="43">
        <v>0.6</v>
      </c>
    </row>
    <row r="217" spans="1:13" x14ac:dyDescent="0.35">
      <c r="A217" t="s">
        <v>409</v>
      </c>
      <c r="B217" t="s">
        <v>45</v>
      </c>
      <c r="C217" t="s">
        <v>39</v>
      </c>
      <c r="D217" t="s">
        <v>37</v>
      </c>
      <c r="E217" t="s">
        <v>37</v>
      </c>
      <c r="F217" t="s">
        <v>37</v>
      </c>
      <c r="G217" t="s">
        <v>37</v>
      </c>
      <c r="H217" s="43">
        <v>36</v>
      </c>
      <c r="I217" s="43">
        <v>36</v>
      </c>
      <c r="J217" s="43">
        <v>36</v>
      </c>
      <c r="K217" s="43">
        <v>36</v>
      </c>
      <c r="L217" s="43">
        <v>144</v>
      </c>
      <c r="M217" s="43">
        <v>0.7</v>
      </c>
    </row>
    <row r="218" spans="1:13" x14ac:dyDescent="0.35">
      <c r="A218" t="s">
        <v>410</v>
      </c>
      <c r="B218" t="s">
        <v>46</v>
      </c>
      <c r="C218" t="s">
        <v>36</v>
      </c>
      <c r="D218" t="s">
        <v>40</v>
      </c>
      <c r="E218" t="s">
        <v>40</v>
      </c>
      <c r="F218" t="s">
        <v>40</v>
      </c>
      <c r="G218" t="s">
        <v>40</v>
      </c>
      <c r="H218" s="43">
        <v>24</v>
      </c>
      <c r="I218" s="43">
        <v>26</v>
      </c>
      <c r="J218" s="43">
        <v>24</v>
      </c>
      <c r="K218" s="43">
        <v>25</v>
      </c>
      <c r="L218" s="43">
        <v>99</v>
      </c>
      <c r="M218" s="43">
        <v>1.7</v>
      </c>
    </row>
    <row r="219" spans="1:13" x14ac:dyDescent="0.35">
      <c r="A219" t="s">
        <v>411</v>
      </c>
      <c r="B219" t="s">
        <v>46</v>
      </c>
      <c r="C219" t="s">
        <v>36</v>
      </c>
      <c r="D219" t="s">
        <v>40</v>
      </c>
      <c r="E219" t="s">
        <v>40</v>
      </c>
      <c r="F219" t="s">
        <v>40</v>
      </c>
      <c r="G219" t="s">
        <v>37</v>
      </c>
      <c r="H219" s="43">
        <v>24</v>
      </c>
      <c r="I219" s="43">
        <v>26</v>
      </c>
      <c r="J219" s="43">
        <v>24</v>
      </c>
      <c r="K219" s="43">
        <v>24</v>
      </c>
      <c r="L219" s="43">
        <v>98</v>
      </c>
      <c r="M219" s="43">
        <v>1.4</v>
      </c>
    </row>
    <row r="220" spans="1:13" x14ac:dyDescent="0.35">
      <c r="A220" t="s">
        <v>412</v>
      </c>
      <c r="B220" t="s">
        <v>46</v>
      </c>
      <c r="C220" t="s">
        <v>36</v>
      </c>
      <c r="D220" t="s">
        <v>40</v>
      </c>
      <c r="E220" t="s">
        <v>40</v>
      </c>
      <c r="F220" t="s">
        <v>37</v>
      </c>
      <c r="G220" t="s">
        <v>40</v>
      </c>
      <c r="H220" s="43">
        <v>24</v>
      </c>
      <c r="I220" s="43">
        <v>26</v>
      </c>
      <c r="J220" s="43">
        <v>24</v>
      </c>
      <c r="K220" s="43">
        <v>25</v>
      </c>
      <c r="L220" s="43">
        <v>99</v>
      </c>
      <c r="M220" s="43">
        <v>1.4</v>
      </c>
    </row>
    <row r="221" spans="1:13" x14ac:dyDescent="0.35">
      <c r="A221" t="s">
        <v>413</v>
      </c>
      <c r="B221" t="s">
        <v>46</v>
      </c>
      <c r="C221" t="s">
        <v>36</v>
      </c>
      <c r="D221" t="s">
        <v>40</v>
      </c>
      <c r="E221" t="s">
        <v>40</v>
      </c>
      <c r="F221" t="s">
        <v>37</v>
      </c>
      <c r="G221" t="s">
        <v>37</v>
      </c>
      <c r="H221" s="43">
        <v>24</v>
      </c>
      <c r="I221" s="43">
        <v>26</v>
      </c>
      <c r="J221" s="43">
        <v>24</v>
      </c>
      <c r="K221" s="43">
        <v>24</v>
      </c>
      <c r="L221" s="43">
        <v>98</v>
      </c>
      <c r="M221" s="43">
        <v>1</v>
      </c>
    </row>
    <row r="222" spans="1:13" x14ac:dyDescent="0.35">
      <c r="A222" t="s">
        <v>414</v>
      </c>
      <c r="B222" t="s">
        <v>46</v>
      </c>
      <c r="C222" t="s">
        <v>36</v>
      </c>
      <c r="D222" t="s">
        <v>40</v>
      </c>
      <c r="E222" t="s">
        <v>37</v>
      </c>
      <c r="F222" t="s">
        <v>40</v>
      </c>
      <c r="G222" t="s">
        <v>40</v>
      </c>
      <c r="H222" s="43">
        <v>24</v>
      </c>
      <c r="I222" s="43">
        <v>23</v>
      </c>
      <c r="J222" s="43">
        <v>24</v>
      </c>
      <c r="K222" s="43">
        <v>25</v>
      </c>
      <c r="L222" s="43">
        <v>96</v>
      </c>
      <c r="M222" s="43">
        <v>1.9</v>
      </c>
    </row>
    <row r="223" spans="1:13" x14ac:dyDescent="0.35">
      <c r="A223" t="s">
        <v>415</v>
      </c>
      <c r="B223" t="s">
        <v>46</v>
      </c>
      <c r="C223" t="s">
        <v>36</v>
      </c>
      <c r="D223" t="s">
        <v>40</v>
      </c>
      <c r="E223" t="s">
        <v>37</v>
      </c>
      <c r="F223" t="s">
        <v>40</v>
      </c>
      <c r="G223" t="s">
        <v>37</v>
      </c>
      <c r="H223" s="43">
        <v>24</v>
      </c>
      <c r="I223" s="43">
        <v>23</v>
      </c>
      <c r="J223" s="43">
        <v>24</v>
      </c>
      <c r="K223" s="43">
        <v>24</v>
      </c>
      <c r="L223" s="43">
        <v>95</v>
      </c>
      <c r="M223" s="43">
        <v>1.5</v>
      </c>
    </row>
    <row r="224" spans="1:13" x14ac:dyDescent="0.35">
      <c r="A224" t="s">
        <v>416</v>
      </c>
      <c r="B224" t="s">
        <v>46</v>
      </c>
      <c r="C224" t="s">
        <v>36</v>
      </c>
      <c r="D224" t="s">
        <v>40</v>
      </c>
      <c r="E224" t="s">
        <v>37</v>
      </c>
      <c r="F224" t="s">
        <v>37</v>
      </c>
      <c r="G224" t="s">
        <v>40</v>
      </c>
      <c r="H224" s="43">
        <v>24</v>
      </c>
      <c r="I224" s="43">
        <v>23</v>
      </c>
      <c r="J224" s="43">
        <v>24</v>
      </c>
      <c r="K224" s="43">
        <v>25</v>
      </c>
      <c r="L224" s="43">
        <v>96</v>
      </c>
      <c r="M224" s="43">
        <v>1.5</v>
      </c>
    </row>
    <row r="225" spans="1:13" x14ac:dyDescent="0.35">
      <c r="A225" t="s">
        <v>417</v>
      </c>
      <c r="B225" t="s">
        <v>46</v>
      </c>
      <c r="C225" t="s">
        <v>36</v>
      </c>
      <c r="D225" t="s">
        <v>40</v>
      </c>
      <c r="E225" t="s">
        <v>37</v>
      </c>
      <c r="F225" t="s">
        <v>37</v>
      </c>
      <c r="G225" t="s">
        <v>37</v>
      </c>
      <c r="H225" s="43">
        <v>24</v>
      </c>
      <c r="I225" s="43">
        <v>23</v>
      </c>
      <c r="J225" s="43">
        <v>24</v>
      </c>
      <c r="K225" s="43">
        <v>24</v>
      </c>
      <c r="L225" s="43">
        <v>95</v>
      </c>
      <c r="M225" s="43">
        <v>1.2</v>
      </c>
    </row>
    <row r="226" spans="1:13" x14ac:dyDescent="0.35">
      <c r="A226" t="s">
        <v>418</v>
      </c>
      <c r="B226" t="s">
        <v>46</v>
      </c>
      <c r="C226" t="s">
        <v>36</v>
      </c>
      <c r="D226" t="s">
        <v>37</v>
      </c>
      <c r="E226" t="s">
        <v>40</v>
      </c>
      <c r="F226" t="s">
        <v>40</v>
      </c>
      <c r="G226" t="s">
        <v>40</v>
      </c>
      <c r="H226" s="43">
        <v>24</v>
      </c>
      <c r="I226" s="43">
        <v>26</v>
      </c>
      <c r="J226" s="43">
        <v>24</v>
      </c>
      <c r="K226" s="43">
        <v>25</v>
      </c>
      <c r="L226" s="43">
        <v>99</v>
      </c>
      <c r="M226" s="43">
        <v>1.4</v>
      </c>
    </row>
    <row r="227" spans="1:13" x14ac:dyDescent="0.35">
      <c r="A227" t="s">
        <v>419</v>
      </c>
      <c r="B227" t="s">
        <v>46</v>
      </c>
      <c r="C227" t="s">
        <v>36</v>
      </c>
      <c r="D227" t="s">
        <v>37</v>
      </c>
      <c r="E227" t="s">
        <v>40</v>
      </c>
      <c r="F227" t="s">
        <v>40</v>
      </c>
      <c r="G227" t="s">
        <v>37</v>
      </c>
      <c r="H227" s="43">
        <v>24</v>
      </c>
      <c r="I227" s="43">
        <v>26</v>
      </c>
      <c r="J227" s="43">
        <v>24</v>
      </c>
      <c r="K227" s="43">
        <v>24</v>
      </c>
      <c r="L227" s="43">
        <v>98</v>
      </c>
      <c r="M227" s="43">
        <v>1.1000000000000001</v>
      </c>
    </row>
    <row r="228" spans="1:13" x14ac:dyDescent="0.35">
      <c r="A228" t="s">
        <v>420</v>
      </c>
      <c r="B228" t="s">
        <v>46</v>
      </c>
      <c r="C228" t="s">
        <v>36</v>
      </c>
      <c r="D228" t="s">
        <v>37</v>
      </c>
      <c r="E228" t="s">
        <v>40</v>
      </c>
      <c r="F228" t="s">
        <v>37</v>
      </c>
      <c r="G228" t="s">
        <v>40</v>
      </c>
      <c r="H228" s="43">
        <v>24</v>
      </c>
      <c r="I228" s="43">
        <v>26</v>
      </c>
      <c r="J228" s="43">
        <v>24</v>
      </c>
      <c r="K228" s="43">
        <v>25</v>
      </c>
      <c r="L228" s="43">
        <v>99</v>
      </c>
      <c r="M228" s="43">
        <v>1.1000000000000001</v>
      </c>
    </row>
    <row r="229" spans="1:13" x14ac:dyDescent="0.35">
      <c r="A229" t="s">
        <v>421</v>
      </c>
      <c r="B229" t="s">
        <v>46</v>
      </c>
      <c r="C229" t="s">
        <v>36</v>
      </c>
      <c r="D229" t="s">
        <v>37</v>
      </c>
      <c r="E229" t="s">
        <v>40</v>
      </c>
      <c r="F229" t="s">
        <v>37</v>
      </c>
      <c r="G229" t="s">
        <v>37</v>
      </c>
      <c r="H229" s="43">
        <v>24</v>
      </c>
      <c r="I229" s="43">
        <v>26</v>
      </c>
      <c r="J229" s="43">
        <v>24</v>
      </c>
      <c r="K229" s="43">
        <v>24</v>
      </c>
      <c r="L229" s="43">
        <v>98</v>
      </c>
      <c r="M229" s="43">
        <v>0.8</v>
      </c>
    </row>
    <row r="230" spans="1:13" x14ac:dyDescent="0.35">
      <c r="A230" t="s">
        <v>422</v>
      </c>
      <c r="B230" t="s">
        <v>46</v>
      </c>
      <c r="C230" t="s">
        <v>36</v>
      </c>
      <c r="D230" t="s">
        <v>37</v>
      </c>
      <c r="E230" t="s">
        <v>37</v>
      </c>
      <c r="F230" t="s">
        <v>40</v>
      </c>
      <c r="G230" t="s">
        <v>40</v>
      </c>
      <c r="H230" s="43">
        <v>24</v>
      </c>
      <c r="I230" s="43">
        <v>23</v>
      </c>
      <c r="J230" s="43">
        <v>24</v>
      </c>
      <c r="K230" s="43">
        <v>25</v>
      </c>
      <c r="L230" s="43">
        <v>96</v>
      </c>
      <c r="M230" s="43">
        <v>1.6</v>
      </c>
    </row>
    <row r="231" spans="1:13" x14ac:dyDescent="0.35">
      <c r="A231" t="s">
        <v>423</v>
      </c>
      <c r="B231" t="s">
        <v>46</v>
      </c>
      <c r="C231" t="s">
        <v>36</v>
      </c>
      <c r="D231" t="s">
        <v>37</v>
      </c>
      <c r="E231" t="s">
        <v>37</v>
      </c>
      <c r="F231" t="s">
        <v>40</v>
      </c>
      <c r="G231" t="s">
        <v>37</v>
      </c>
      <c r="H231" s="43">
        <v>24</v>
      </c>
      <c r="I231" s="43">
        <v>23</v>
      </c>
      <c r="J231" s="43">
        <v>24</v>
      </c>
      <c r="K231" s="43">
        <v>24</v>
      </c>
      <c r="L231" s="43">
        <v>95</v>
      </c>
      <c r="M231" s="43">
        <v>1.3</v>
      </c>
    </row>
    <row r="232" spans="1:13" x14ac:dyDescent="0.35">
      <c r="A232" t="s">
        <v>424</v>
      </c>
      <c r="B232" t="s">
        <v>46</v>
      </c>
      <c r="C232" t="s">
        <v>36</v>
      </c>
      <c r="D232" t="s">
        <v>37</v>
      </c>
      <c r="E232" t="s">
        <v>37</v>
      </c>
      <c r="F232" t="s">
        <v>37</v>
      </c>
      <c r="G232" t="s">
        <v>40</v>
      </c>
      <c r="H232" s="43">
        <v>24</v>
      </c>
      <c r="I232" s="43">
        <v>23</v>
      </c>
      <c r="J232" s="43">
        <v>24</v>
      </c>
      <c r="K232" s="43">
        <v>25</v>
      </c>
      <c r="L232" s="43">
        <v>96</v>
      </c>
      <c r="M232" s="43">
        <v>1.2</v>
      </c>
    </row>
    <row r="233" spans="1:13" x14ac:dyDescent="0.35">
      <c r="A233" t="s">
        <v>425</v>
      </c>
      <c r="B233" t="s">
        <v>46</v>
      </c>
      <c r="C233" t="s">
        <v>36</v>
      </c>
      <c r="D233" t="s">
        <v>37</v>
      </c>
      <c r="E233" t="s">
        <v>37</v>
      </c>
      <c r="F233" t="s">
        <v>37</v>
      </c>
      <c r="G233" t="s">
        <v>37</v>
      </c>
      <c r="H233" s="43">
        <v>24</v>
      </c>
      <c r="I233" s="43">
        <v>23</v>
      </c>
      <c r="J233" s="43">
        <v>24</v>
      </c>
      <c r="K233" s="43">
        <v>24</v>
      </c>
      <c r="L233" s="43">
        <v>95</v>
      </c>
      <c r="M233" s="43">
        <v>0.9</v>
      </c>
    </row>
    <row r="234" spans="1:13" x14ac:dyDescent="0.35">
      <c r="A234" t="s">
        <v>514</v>
      </c>
      <c r="B234" t="s">
        <v>46</v>
      </c>
      <c r="C234" t="s">
        <v>42</v>
      </c>
      <c r="D234" t="s">
        <v>40</v>
      </c>
      <c r="E234" t="s">
        <v>40</v>
      </c>
      <c r="H234" s="43">
        <v>41</v>
      </c>
      <c r="I234" s="43">
        <v>40</v>
      </c>
      <c r="J234" s="43">
        <v>0</v>
      </c>
      <c r="K234" s="43">
        <v>0</v>
      </c>
      <c r="L234" s="43">
        <v>81</v>
      </c>
      <c r="M234" s="43">
        <v>1</v>
      </c>
    </row>
    <row r="235" spans="1:13" x14ac:dyDescent="0.35">
      <c r="A235" t="s">
        <v>515</v>
      </c>
      <c r="B235" t="s">
        <v>46</v>
      </c>
      <c r="C235" t="s">
        <v>42</v>
      </c>
      <c r="D235" t="s">
        <v>40</v>
      </c>
      <c r="E235" t="s">
        <v>37</v>
      </c>
      <c r="H235" s="43">
        <v>41</v>
      </c>
      <c r="I235" s="43">
        <v>40</v>
      </c>
      <c r="J235" s="43">
        <v>0</v>
      </c>
      <c r="K235" s="43">
        <v>0</v>
      </c>
      <c r="L235" s="43">
        <v>81</v>
      </c>
      <c r="M235" s="43">
        <v>0</v>
      </c>
    </row>
    <row r="236" spans="1:13" x14ac:dyDescent="0.35">
      <c r="A236" t="s">
        <v>516</v>
      </c>
      <c r="B236" t="s">
        <v>46</v>
      </c>
      <c r="C236" t="s">
        <v>42</v>
      </c>
      <c r="D236" t="s">
        <v>37</v>
      </c>
      <c r="E236" t="s">
        <v>40</v>
      </c>
      <c r="H236" s="43">
        <v>42</v>
      </c>
      <c r="I236" s="43">
        <v>40</v>
      </c>
      <c r="J236" s="43">
        <v>0</v>
      </c>
      <c r="K236" s="43">
        <v>0</v>
      </c>
      <c r="L236" s="43">
        <v>82</v>
      </c>
      <c r="M236" s="43">
        <v>1.4</v>
      </c>
    </row>
    <row r="237" spans="1:13" x14ac:dyDescent="0.35">
      <c r="A237" t="s">
        <v>517</v>
      </c>
      <c r="B237" t="s">
        <v>46</v>
      </c>
      <c r="C237" t="s">
        <v>42</v>
      </c>
      <c r="D237" t="s">
        <v>37</v>
      </c>
      <c r="E237" t="s">
        <v>37</v>
      </c>
      <c r="H237" s="43">
        <v>42</v>
      </c>
      <c r="I237" s="43">
        <v>40</v>
      </c>
      <c r="J237" s="43">
        <v>0</v>
      </c>
      <c r="K237" s="43">
        <v>0</v>
      </c>
      <c r="L237" s="43">
        <v>82</v>
      </c>
      <c r="M237" s="43">
        <v>0.4</v>
      </c>
    </row>
    <row r="238" spans="1:13" x14ac:dyDescent="0.35">
      <c r="A238" t="s">
        <v>426</v>
      </c>
      <c r="B238" t="s">
        <v>46</v>
      </c>
      <c r="C238" t="s">
        <v>39</v>
      </c>
      <c r="D238" t="s">
        <v>40</v>
      </c>
      <c r="E238" t="s">
        <v>40</v>
      </c>
      <c r="F238" t="s">
        <v>40</v>
      </c>
      <c r="G238" t="s">
        <v>40</v>
      </c>
      <c r="H238" s="43">
        <v>27</v>
      </c>
      <c r="I238" s="43">
        <v>29</v>
      </c>
      <c r="J238" s="43">
        <v>26</v>
      </c>
      <c r="K238" s="43">
        <v>29</v>
      </c>
      <c r="L238" s="43">
        <v>111</v>
      </c>
      <c r="M238" s="43">
        <v>1.3</v>
      </c>
    </row>
    <row r="239" spans="1:13" x14ac:dyDescent="0.35">
      <c r="A239" t="s">
        <v>427</v>
      </c>
      <c r="B239" t="s">
        <v>46</v>
      </c>
      <c r="C239" t="s">
        <v>39</v>
      </c>
      <c r="D239" t="s">
        <v>40</v>
      </c>
      <c r="E239" t="s">
        <v>40</v>
      </c>
      <c r="F239" t="s">
        <v>40</v>
      </c>
      <c r="G239" t="s">
        <v>37</v>
      </c>
      <c r="H239" s="43">
        <v>27</v>
      </c>
      <c r="I239" s="43">
        <v>29</v>
      </c>
      <c r="J239" s="43">
        <v>26</v>
      </c>
      <c r="K239" s="43">
        <v>30</v>
      </c>
      <c r="L239" s="43">
        <v>112</v>
      </c>
      <c r="M239" s="43">
        <v>1.1000000000000001</v>
      </c>
    </row>
    <row r="240" spans="1:13" x14ac:dyDescent="0.35">
      <c r="A240" t="s">
        <v>428</v>
      </c>
      <c r="B240" t="s">
        <v>46</v>
      </c>
      <c r="C240" t="s">
        <v>39</v>
      </c>
      <c r="D240" t="s">
        <v>40</v>
      </c>
      <c r="E240" t="s">
        <v>40</v>
      </c>
      <c r="F240" t="s">
        <v>37</v>
      </c>
      <c r="G240" t="s">
        <v>40</v>
      </c>
      <c r="H240" s="43">
        <v>27</v>
      </c>
      <c r="I240" s="43">
        <v>29</v>
      </c>
      <c r="J240" s="43">
        <v>26</v>
      </c>
      <c r="K240" s="43">
        <v>29</v>
      </c>
      <c r="L240" s="43">
        <v>111</v>
      </c>
      <c r="M240" s="43">
        <v>1.1000000000000001</v>
      </c>
    </row>
    <row r="241" spans="1:13" x14ac:dyDescent="0.35">
      <c r="A241" t="s">
        <v>429</v>
      </c>
      <c r="B241" t="s">
        <v>46</v>
      </c>
      <c r="C241" t="s">
        <v>39</v>
      </c>
      <c r="D241" t="s">
        <v>40</v>
      </c>
      <c r="E241" t="s">
        <v>40</v>
      </c>
      <c r="F241" t="s">
        <v>37</v>
      </c>
      <c r="G241" t="s">
        <v>37</v>
      </c>
      <c r="H241" s="43">
        <v>27</v>
      </c>
      <c r="I241" s="43">
        <v>29</v>
      </c>
      <c r="J241" s="43">
        <v>26</v>
      </c>
      <c r="K241" s="43">
        <v>30</v>
      </c>
      <c r="L241" s="43">
        <v>112</v>
      </c>
      <c r="M241" s="43">
        <v>0.9</v>
      </c>
    </row>
    <row r="242" spans="1:13" x14ac:dyDescent="0.35">
      <c r="A242" t="s">
        <v>430</v>
      </c>
      <c r="B242" t="s">
        <v>46</v>
      </c>
      <c r="C242" t="s">
        <v>39</v>
      </c>
      <c r="D242" t="s">
        <v>40</v>
      </c>
      <c r="E242" t="s">
        <v>37</v>
      </c>
      <c r="F242" t="s">
        <v>40</v>
      </c>
      <c r="G242" t="s">
        <v>40</v>
      </c>
      <c r="H242" s="43">
        <v>27</v>
      </c>
      <c r="I242" s="43">
        <v>28</v>
      </c>
      <c r="J242" s="43">
        <v>26</v>
      </c>
      <c r="K242" s="43">
        <v>29</v>
      </c>
      <c r="L242" s="43">
        <v>110</v>
      </c>
      <c r="M242" s="43">
        <v>1.3</v>
      </c>
    </row>
    <row r="243" spans="1:13" x14ac:dyDescent="0.35">
      <c r="A243" t="s">
        <v>431</v>
      </c>
      <c r="B243" t="s">
        <v>46</v>
      </c>
      <c r="C243" t="s">
        <v>39</v>
      </c>
      <c r="D243" t="s">
        <v>40</v>
      </c>
      <c r="E243" t="s">
        <v>37</v>
      </c>
      <c r="F243" t="s">
        <v>40</v>
      </c>
      <c r="G243" t="s">
        <v>37</v>
      </c>
      <c r="H243" s="43">
        <v>27</v>
      </c>
      <c r="I243" s="43">
        <v>28</v>
      </c>
      <c r="J243" s="43">
        <v>26</v>
      </c>
      <c r="K243" s="43">
        <v>30</v>
      </c>
      <c r="L243" s="43">
        <v>111</v>
      </c>
      <c r="M243" s="43">
        <v>1.1000000000000001</v>
      </c>
    </row>
    <row r="244" spans="1:13" x14ac:dyDescent="0.35">
      <c r="A244" t="s">
        <v>432</v>
      </c>
      <c r="B244" t="s">
        <v>46</v>
      </c>
      <c r="C244" t="s">
        <v>39</v>
      </c>
      <c r="D244" t="s">
        <v>40</v>
      </c>
      <c r="E244" t="s">
        <v>37</v>
      </c>
      <c r="F244" t="s">
        <v>37</v>
      </c>
      <c r="G244" t="s">
        <v>40</v>
      </c>
      <c r="H244" s="43">
        <v>27</v>
      </c>
      <c r="I244" s="43">
        <v>28</v>
      </c>
      <c r="J244" s="43">
        <v>26</v>
      </c>
      <c r="K244" s="43">
        <v>29</v>
      </c>
      <c r="L244" s="43">
        <v>110</v>
      </c>
      <c r="M244" s="43">
        <v>1.1000000000000001</v>
      </c>
    </row>
    <row r="245" spans="1:13" x14ac:dyDescent="0.35">
      <c r="A245" t="s">
        <v>433</v>
      </c>
      <c r="B245" t="s">
        <v>46</v>
      </c>
      <c r="C245" t="s">
        <v>39</v>
      </c>
      <c r="D245" t="s">
        <v>40</v>
      </c>
      <c r="E245" t="s">
        <v>37</v>
      </c>
      <c r="F245" t="s">
        <v>37</v>
      </c>
      <c r="G245" t="s">
        <v>37</v>
      </c>
      <c r="H245" s="43">
        <v>27</v>
      </c>
      <c r="I245" s="43">
        <v>28</v>
      </c>
      <c r="J245" s="43">
        <v>26</v>
      </c>
      <c r="K245" s="43">
        <v>30</v>
      </c>
      <c r="L245" s="43">
        <v>111</v>
      </c>
      <c r="M245" s="43">
        <v>0.9</v>
      </c>
    </row>
    <row r="246" spans="1:13" x14ac:dyDescent="0.35">
      <c r="A246" t="s">
        <v>434</v>
      </c>
      <c r="B246" t="s">
        <v>46</v>
      </c>
      <c r="C246" t="s">
        <v>39</v>
      </c>
      <c r="D246" t="s">
        <v>37</v>
      </c>
      <c r="E246" t="s">
        <v>40</v>
      </c>
      <c r="F246" t="s">
        <v>40</v>
      </c>
      <c r="G246" t="s">
        <v>40</v>
      </c>
      <c r="H246" s="43">
        <v>27</v>
      </c>
      <c r="I246" s="43">
        <v>29</v>
      </c>
      <c r="J246" s="43">
        <v>26</v>
      </c>
      <c r="K246" s="43">
        <v>29</v>
      </c>
      <c r="L246" s="43">
        <v>111</v>
      </c>
      <c r="M246" s="43">
        <v>1.2</v>
      </c>
    </row>
    <row r="247" spans="1:13" x14ac:dyDescent="0.35">
      <c r="A247" t="s">
        <v>435</v>
      </c>
      <c r="B247" t="s">
        <v>46</v>
      </c>
      <c r="C247" t="s">
        <v>39</v>
      </c>
      <c r="D247" t="s">
        <v>37</v>
      </c>
      <c r="E247" t="s">
        <v>40</v>
      </c>
      <c r="F247" t="s">
        <v>40</v>
      </c>
      <c r="G247" t="s">
        <v>37</v>
      </c>
      <c r="H247" s="43">
        <v>27</v>
      </c>
      <c r="I247" s="43">
        <v>29</v>
      </c>
      <c r="J247" s="43">
        <v>26</v>
      </c>
      <c r="K247" s="43">
        <v>30</v>
      </c>
      <c r="L247" s="43">
        <v>112</v>
      </c>
      <c r="M247" s="43">
        <v>1</v>
      </c>
    </row>
    <row r="248" spans="1:13" x14ac:dyDescent="0.35">
      <c r="A248" t="s">
        <v>436</v>
      </c>
      <c r="B248" t="s">
        <v>46</v>
      </c>
      <c r="C248" t="s">
        <v>39</v>
      </c>
      <c r="D248" t="s">
        <v>37</v>
      </c>
      <c r="E248" t="s">
        <v>40</v>
      </c>
      <c r="F248" t="s">
        <v>37</v>
      </c>
      <c r="G248" t="s">
        <v>40</v>
      </c>
      <c r="H248" s="43">
        <v>27</v>
      </c>
      <c r="I248" s="43">
        <v>29</v>
      </c>
      <c r="J248" s="43">
        <v>26</v>
      </c>
      <c r="K248" s="43">
        <v>29</v>
      </c>
      <c r="L248" s="43">
        <v>111</v>
      </c>
      <c r="M248" s="43">
        <v>1</v>
      </c>
    </row>
    <row r="249" spans="1:13" x14ac:dyDescent="0.35">
      <c r="A249" t="s">
        <v>437</v>
      </c>
      <c r="B249" t="s">
        <v>46</v>
      </c>
      <c r="C249" t="s">
        <v>39</v>
      </c>
      <c r="D249" t="s">
        <v>37</v>
      </c>
      <c r="E249" t="s">
        <v>40</v>
      </c>
      <c r="F249" t="s">
        <v>37</v>
      </c>
      <c r="G249" t="s">
        <v>37</v>
      </c>
      <c r="H249" s="43">
        <v>27</v>
      </c>
      <c r="I249" s="43">
        <v>29</v>
      </c>
      <c r="J249" s="43">
        <v>26</v>
      </c>
      <c r="K249" s="43">
        <v>30</v>
      </c>
      <c r="L249" s="43">
        <v>112</v>
      </c>
      <c r="M249" s="43">
        <v>0.8</v>
      </c>
    </row>
    <row r="250" spans="1:13" x14ac:dyDescent="0.35">
      <c r="A250" t="s">
        <v>438</v>
      </c>
      <c r="B250" t="s">
        <v>46</v>
      </c>
      <c r="C250" t="s">
        <v>39</v>
      </c>
      <c r="D250" t="s">
        <v>37</v>
      </c>
      <c r="E250" t="s">
        <v>37</v>
      </c>
      <c r="F250" t="s">
        <v>40</v>
      </c>
      <c r="G250" t="s">
        <v>40</v>
      </c>
      <c r="H250" s="43">
        <v>27</v>
      </c>
      <c r="I250" s="43">
        <v>28</v>
      </c>
      <c r="J250" s="43">
        <v>26</v>
      </c>
      <c r="K250" s="43">
        <v>29</v>
      </c>
      <c r="L250" s="43">
        <v>110</v>
      </c>
      <c r="M250" s="43">
        <v>1.2</v>
      </c>
    </row>
    <row r="251" spans="1:13" x14ac:dyDescent="0.35">
      <c r="A251" t="s">
        <v>439</v>
      </c>
      <c r="B251" t="s">
        <v>46</v>
      </c>
      <c r="C251" t="s">
        <v>39</v>
      </c>
      <c r="D251" t="s">
        <v>37</v>
      </c>
      <c r="E251" t="s">
        <v>37</v>
      </c>
      <c r="F251" t="s">
        <v>40</v>
      </c>
      <c r="G251" t="s">
        <v>37</v>
      </c>
      <c r="H251" s="43">
        <v>27</v>
      </c>
      <c r="I251" s="43">
        <v>28</v>
      </c>
      <c r="J251" s="43">
        <v>26</v>
      </c>
      <c r="K251" s="43">
        <v>30</v>
      </c>
      <c r="L251" s="43">
        <v>111</v>
      </c>
      <c r="M251" s="43">
        <v>1</v>
      </c>
    </row>
    <row r="252" spans="1:13" x14ac:dyDescent="0.35">
      <c r="A252" t="s">
        <v>440</v>
      </c>
      <c r="B252" t="s">
        <v>46</v>
      </c>
      <c r="C252" t="s">
        <v>39</v>
      </c>
      <c r="D252" t="s">
        <v>37</v>
      </c>
      <c r="E252" t="s">
        <v>37</v>
      </c>
      <c r="F252" t="s">
        <v>37</v>
      </c>
      <c r="G252" t="s">
        <v>40</v>
      </c>
      <c r="H252" s="43">
        <v>27</v>
      </c>
      <c r="I252" s="43">
        <v>28</v>
      </c>
      <c r="J252" s="43">
        <v>26</v>
      </c>
      <c r="K252" s="43">
        <v>29</v>
      </c>
      <c r="L252" s="43">
        <v>110</v>
      </c>
      <c r="M252" s="43">
        <v>1</v>
      </c>
    </row>
    <row r="253" spans="1:13" x14ac:dyDescent="0.35">
      <c r="A253" t="s">
        <v>441</v>
      </c>
      <c r="B253" t="s">
        <v>46</v>
      </c>
      <c r="C253" t="s">
        <v>39</v>
      </c>
      <c r="D253" t="s">
        <v>37</v>
      </c>
      <c r="E253" t="s">
        <v>37</v>
      </c>
      <c r="F253" t="s">
        <v>37</v>
      </c>
      <c r="G253" t="s">
        <v>37</v>
      </c>
      <c r="H253" s="43">
        <v>27</v>
      </c>
      <c r="I253" s="43">
        <v>28</v>
      </c>
      <c r="J253" s="43">
        <v>26</v>
      </c>
      <c r="K253" s="43">
        <v>30</v>
      </c>
      <c r="L253" s="43">
        <v>111</v>
      </c>
      <c r="M253" s="43">
        <v>0.8</v>
      </c>
    </row>
    <row r="254" spans="1:13" x14ac:dyDescent="0.35">
      <c r="A254" t="s">
        <v>442</v>
      </c>
      <c r="B254" t="s">
        <v>47</v>
      </c>
      <c r="C254" t="s">
        <v>36</v>
      </c>
      <c r="D254" t="s">
        <v>40</v>
      </c>
      <c r="E254" t="s">
        <v>40</v>
      </c>
      <c r="F254" t="s">
        <v>40</v>
      </c>
      <c r="G254" t="s">
        <v>40</v>
      </c>
      <c r="H254" s="43">
        <v>13</v>
      </c>
      <c r="I254" s="43">
        <v>37</v>
      </c>
      <c r="J254" s="43">
        <v>25</v>
      </c>
      <c r="K254" s="43">
        <v>25</v>
      </c>
      <c r="L254" s="43">
        <v>100</v>
      </c>
      <c r="M254" s="43">
        <v>0.6</v>
      </c>
    </row>
    <row r="255" spans="1:13" x14ac:dyDescent="0.35">
      <c r="A255" t="s">
        <v>443</v>
      </c>
      <c r="B255" t="s">
        <v>47</v>
      </c>
      <c r="C255" t="s">
        <v>36</v>
      </c>
      <c r="D255" t="s">
        <v>40</v>
      </c>
      <c r="E255" t="s">
        <v>40</v>
      </c>
      <c r="F255" t="s">
        <v>40</v>
      </c>
      <c r="G255" t="s">
        <v>37</v>
      </c>
      <c r="H255" s="43">
        <v>13</v>
      </c>
      <c r="I255" s="43">
        <v>37</v>
      </c>
      <c r="J255" s="43">
        <v>25</v>
      </c>
      <c r="K255" s="43">
        <v>25</v>
      </c>
      <c r="L255" s="43">
        <v>100</v>
      </c>
      <c r="M255" s="43">
        <v>0.6</v>
      </c>
    </row>
    <row r="256" spans="1:13" x14ac:dyDescent="0.35">
      <c r="A256" t="s">
        <v>444</v>
      </c>
      <c r="B256" t="s">
        <v>47</v>
      </c>
      <c r="C256" t="s">
        <v>36</v>
      </c>
      <c r="D256" t="s">
        <v>40</v>
      </c>
      <c r="E256" t="s">
        <v>40</v>
      </c>
      <c r="F256" t="s">
        <v>37</v>
      </c>
      <c r="G256" t="s">
        <v>40</v>
      </c>
      <c r="H256" s="43">
        <v>13</v>
      </c>
      <c r="I256" s="43">
        <v>37</v>
      </c>
      <c r="J256" s="43">
        <v>25</v>
      </c>
      <c r="K256" s="43">
        <v>25</v>
      </c>
      <c r="L256" s="43">
        <v>100</v>
      </c>
      <c r="M256" s="43">
        <v>0.6</v>
      </c>
    </row>
    <row r="257" spans="1:13" x14ac:dyDescent="0.35">
      <c r="A257" t="s">
        <v>445</v>
      </c>
      <c r="B257" t="s">
        <v>47</v>
      </c>
      <c r="C257" t="s">
        <v>36</v>
      </c>
      <c r="D257" t="s">
        <v>40</v>
      </c>
      <c r="E257" t="s">
        <v>40</v>
      </c>
      <c r="F257" t="s">
        <v>37</v>
      </c>
      <c r="G257" t="s">
        <v>37</v>
      </c>
      <c r="H257" s="43">
        <v>13</v>
      </c>
      <c r="I257" s="43">
        <v>37</v>
      </c>
      <c r="J257" s="43">
        <v>25</v>
      </c>
      <c r="K257" s="43">
        <v>25</v>
      </c>
      <c r="L257" s="43">
        <v>100</v>
      </c>
      <c r="M257" s="43">
        <v>0.6</v>
      </c>
    </row>
    <row r="258" spans="1:13" x14ac:dyDescent="0.35">
      <c r="A258" t="s">
        <v>446</v>
      </c>
      <c r="B258" t="s">
        <v>47</v>
      </c>
      <c r="C258" t="s">
        <v>36</v>
      </c>
      <c r="D258" t="s">
        <v>40</v>
      </c>
      <c r="E258" t="s">
        <v>37</v>
      </c>
      <c r="F258" t="s">
        <v>40</v>
      </c>
      <c r="G258" t="s">
        <v>40</v>
      </c>
      <c r="H258" s="43">
        <v>13</v>
      </c>
      <c r="I258" s="43">
        <v>37</v>
      </c>
      <c r="J258" s="43">
        <v>25</v>
      </c>
      <c r="K258" s="43">
        <v>25</v>
      </c>
      <c r="L258" s="43">
        <v>100</v>
      </c>
      <c r="M258" s="43">
        <v>0.7</v>
      </c>
    </row>
    <row r="259" spans="1:13" x14ac:dyDescent="0.35">
      <c r="A259" t="s">
        <v>447</v>
      </c>
      <c r="B259" t="s">
        <v>47</v>
      </c>
      <c r="C259" t="s">
        <v>36</v>
      </c>
      <c r="D259" t="s">
        <v>40</v>
      </c>
      <c r="E259" t="s">
        <v>37</v>
      </c>
      <c r="F259" t="s">
        <v>40</v>
      </c>
      <c r="G259" t="s">
        <v>37</v>
      </c>
      <c r="H259" s="43">
        <v>13</v>
      </c>
      <c r="I259" s="43">
        <v>37</v>
      </c>
      <c r="J259" s="43">
        <v>25</v>
      </c>
      <c r="K259" s="43">
        <v>25</v>
      </c>
      <c r="L259" s="43">
        <v>100</v>
      </c>
      <c r="M259" s="43">
        <v>0.8</v>
      </c>
    </row>
    <row r="260" spans="1:13" x14ac:dyDescent="0.35">
      <c r="A260" t="s">
        <v>448</v>
      </c>
      <c r="B260" t="s">
        <v>47</v>
      </c>
      <c r="C260" t="s">
        <v>36</v>
      </c>
      <c r="D260" t="s">
        <v>40</v>
      </c>
      <c r="E260" t="s">
        <v>37</v>
      </c>
      <c r="F260" t="s">
        <v>37</v>
      </c>
      <c r="G260" t="s">
        <v>40</v>
      </c>
      <c r="H260" s="43">
        <v>13</v>
      </c>
      <c r="I260" s="43">
        <v>37</v>
      </c>
      <c r="J260" s="43">
        <v>25</v>
      </c>
      <c r="K260" s="43">
        <v>25</v>
      </c>
      <c r="L260" s="43">
        <v>100</v>
      </c>
      <c r="M260" s="43">
        <v>0.7</v>
      </c>
    </row>
    <row r="261" spans="1:13" x14ac:dyDescent="0.35">
      <c r="A261" t="s">
        <v>449</v>
      </c>
      <c r="B261" t="s">
        <v>47</v>
      </c>
      <c r="C261" t="s">
        <v>36</v>
      </c>
      <c r="D261" t="s">
        <v>40</v>
      </c>
      <c r="E261" t="s">
        <v>37</v>
      </c>
      <c r="F261" t="s">
        <v>37</v>
      </c>
      <c r="G261" t="s">
        <v>37</v>
      </c>
      <c r="H261" s="43">
        <v>13</v>
      </c>
      <c r="I261" s="43">
        <v>37</v>
      </c>
      <c r="J261" s="43">
        <v>25</v>
      </c>
      <c r="K261" s="43">
        <v>25</v>
      </c>
      <c r="L261" s="43">
        <v>100</v>
      </c>
      <c r="M261" s="43">
        <v>0.8</v>
      </c>
    </row>
    <row r="262" spans="1:13" x14ac:dyDescent="0.35">
      <c r="A262" t="s">
        <v>450</v>
      </c>
      <c r="B262" t="s">
        <v>47</v>
      </c>
      <c r="C262" t="s">
        <v>36</v>
      </c>
      <c r="D262" t="s">
        <v>37</v>
      </c>
      <c r="E262" t="s">
        <v>40</v>
      </c>
      <c r="F262" t="s">
        <v>40</v>
      </c>
      <c r="G262" t="s">
        <v>40</v>
      </c>
      <c r="H262" s="43">
        <v>13</v>
      </c>
      <c r="I262" s="43">
        <v>37</v>
      </c>
      <c r="J262" s="43">
        <v>25</v>
      </c>
      <c r="K262" s="43">
        <v>25</v>
      </c>
      <c r="L262" s="43">
        <v>100</v>
      </c>
      <c r="M262" s="43">
        <v>0.6</v>
      </c>
    </row>
    <row r="263" spans="1:13" x14ac:dyDescent="0.35">
      <c r="A263" t="s">
        <v>451</v>
      </c>
      <c r="B263" t="s">
        <v>47</v>
      </c>
      <c r="C263" t="s">
        <v>36</v>
      </c>
      <c r="D263" t="s">
        <v>37</v>
      </c>
      <c r="E263" t="s">
        <v>40</v>
      </c>
      <c r="F263" t="s">
        <v>40</v>
      </c>
      <c r="G263" t="s">
        <v>37</v>
      </c>
      <c r="H263" s="43">
        <v>13</v>
      </c>
      <c r="I263" s="43">
        <v>37</v>
      </c>
      <c r="J263" s="43">
        <v>25</v>
      </c>
      <c r="K263" s="43">
        <v>25</v>
      </c>
      <c r="L263" s="43">
        <v>100</v>
      </c>
      <c r="M263" s="43">
        <v>0.6</v>
      </c>
    </row>
    <row r="264" spans="1:13" x14ac:dyDescent="0.35">
      <c r="A264" t="s">
        <v>452</v>
      </c>
      <c r="B264" t="s">
        <v>47</v>
      </c>
      <c r="C264" t="s">
        <v>36</v>
      </c>
      <c r="D264" t="s">
        <v>37</v>
      </c>
      <c r="E264" t="s">
        <v>40</v>
      </c>
      <c r="F264" t="s">
        <v>37</v>
      </c>
      <c r="G264" t="s">
        <v>40</v>
      </c>
      <c r="H264" s="43">
        <v>13</v>
      </c>
      <c r="I264" s="43">
        <v>37</v>
      </c>
      <c r="J264" s="43">
        <v>25</v>
      </c>
      <c r="K264" s="43">
        <v>25</v>
      </c>
      <c r="L264" s="43">
        <v>100</v>
      </c>
      <c r="M264" s="43">
        <v>0.6</v>
      </c>
    </row>
    <row r="265" spans="1:13" x14ac:dyDescent="0.35">
      <c r="A265" t="s">
        <v>453</v>
      </c>
      <c r="B265" t="s">
        <v>47</v>
      </c>
      <c r="C265" t="s">
        <v>36</v>
      </c>
      <c r="D265" t="s">
        <v>37</v>
      </c>
      <c r="E265" t="s">
        <v>40</v>
      </c>
      <c r="F265" t="s">
        <v>37</v>
      </c>
      <c r="G265" t="s">
        <v>37</v>
      </c>
      <c r="H265" s="43">
        <v>13</v>
      </c>
      <c r="I265" s="43">
        <v>37</v>
      </c>
      <c r="J265" s="43">
        <v>25</v>
      </c>
      <c r="K265" s="43">
        <v>25</v>
      </c>
      <c r="L265" s="43">
        <v>100</v>
      </c>
      <c r="M265" s="43">
        <v>0.6</v>
      </c>
    </row>
    <row r="266" spans="1:13" x14ac:dyDescent="0.35">
      <c r="A266" t="s">
        <v>454</v>
      </c>
      <c r="B266" t="s">
        <v>47</v>
      </c>
      <c r="C266" t="s">
        <v>36</v>
      </c>
      <c r="D266" t="s">
        <v>37</v>
      </c>
      <c r="E266" t="s">
        <v>37</v>
      </c>
      <c r="F266" t="s">
        <v>40</v>
      </c>
      <c r="G266" t="s">
        <v>40</v>
      </c>
      <c r="H266" s="43">
        <v>13</v>
      </c>
      <c r="I266" s="43">
        <v>37</v>
      </c>
      <c r="J266" s="43">
        <v>25</v>
      </c>
      <c r="K266" s="43">
        <v>25</v>
      </c>
      <c r="L266" s="43">
        <v>100</v>
      </c>
      <c r="M266" s="43">
        <v>0.7</v>
      </c>
    </row>
    <row r="267" spans="1:13" x14ac:dyDescent="0.35">
      <c r="A267" t="s">
        <v>455</v>
      </c>
      <c r="B267" t="s">
        <v>47</v>
      </c>
      <c r="C267" t="s">
        <v>36</v>
      </c>
      <c r="D267" t="s">
        <v>37</v>
      </c>
      <c r="E267" t="s">
        <v>37</v>
      </c>
      <c r="F267" t="s">
        <v>40</v>
      </c>
      <c r="G267" t="s">
        <v>37</v>
      </c>
      <c r="H267" s="43">
        <v>13</v>
      </c>
      <c r="I267" s="43">
        <v>37</v>
      </c>
      <c r="J267" s="43">
        <v>25</v>
      </c>
      <c r="K267" s="43">
        <v>25</v>
      </c>
      <c r="L267" s="43">
        <v>100</v>
      </c>
      <c r="M267" s="43">
        <v>0.7</v>
      </c>
    </row>
    <row r="268" spans="1:13" x14ac:dyDescent="0.35">
      <c r="A268" t="s">
        <v>456</v>
      </c>
      <c r="B268" t="s">
        <v>47</v>
      </c>
      <c r="C268" t="s">
        <v>36</v>
      </c>
      <c r="D268" t="s">
        <v>37</v>
      </c>
      <c r="E268" t="s">
        <v>37</v>
      </c>
      <c r="F268" t="s">
        <v>37</v>
      </c>
      <c r="G268" t="s">
        <v>40</v>
      </c>
      <c r="H268" s="43">
        <v>13</v>
      </c>
      <c r="I268" s="43">
        <v>37</v>
      </c>
      <c r="J268" s="43">
        <v>25</v>
      </c>
      <c r="K268" s="43">
        <v>25</v>
      </c>
      <c r="L268" s="43">
        <v>100</v>
      </c>
      <c r="M268" s="43">
        <v>0.7</v>
      </c>
    </row>
    <row r="269" spans="1:13" x14ac:dyDescent="0.35">
      <c r="A269" t="s">
        <v>457</v>
      </c>
      <c r="B269" t="s">
        <v>47</v>
      </c>
      <c r="C269" t="s">
        <v>36</v>
      </c>
      <c r="D269" t="s">
        <v>37</v>
      </c>
      <c r="E269" t="s">
        <v>37</v>
      </c>
      <c r="F269" t="s">
        <v>37</v>
      </c>
      <c r="G269" t="s">
        <v>37</v>
      </c>
      <c r="H269" s="43">
        <v>13</v>
      </c>
      <c r="I269" s="43">
        <v>37</v>
      </c>
      <c r="J269" s="43">
        <v>25</v>
      </c>
      <c r="K269" s="43">
        <v>25</v>
      </c>
      <c r="L269" s="43">
        <v>100</v>
      </c>
      <c r="M269" s="43">
        <v>0.7</v>
      </c>
    </row>
    <row r="270" spans="1:13" x14ac:dyDescent="0.35">
      <c r="A270" t="s">
        <v>821</v>
      </c>
      <c r="B270" t="s">
        <v>47</v>
      </c>
      <c r="C270" t="s">
        <v>42</v>
      </c>
      <c r="D270" t="s">
        <v>40</v>
      </c>
      <c r="E270" t="s">
        <v>40</v>
      </c>
      <c r="H270" s="43">
        <v>44</v>
      </c>
      <c r="I270" s="43">
        <v>39</v>
      </c>
      <c r="J270" s="43">
        <v>0</v>
      </c>
      <c r="K270" s="43">
        <v>0</v>
      </c>
      <c r="L270" s="43">
        <v>83</v>
      </c>
      <c r="M270" s="43">
        <v>0.5</v>
      </c>
    </row>
    <row r="271" spans="1:13" x14ac:dyDescent="0.35">
      <c r="A271" t="s">
        <v>822</v>
      </c>
      <c r="B271" t="s">
        <v>47</v>
      </c>
      <c r="C271" t="s">
        <v>42</v>
      </c>
      <c r="D271" t="s">
        <v>40</v>
      </c>
      <c r="E271" t="s">
        <v>37</v>
      </c>
      <c r="H271" s="43">
        <v>44</v>
      </c>
      <c r="I271" s="43">
        <v>39</v>
      </c>
      <c r="J271" s="43">
        <v>0</v>
      </c>
      <c r="K271" s="43">
        <v>0</v>
      </c>
      <c r="L271" s="43">
        <v>83</v>
      </c>
      <c r="M271" s="43">
        <v>0.6</v>
      </c>
    </row>
    <row r="272" spans="1:13" x14ac:dyDescent="0.35">
      <c r="A272" t="s">
        <v>823</v>
      </c>
      <c r="B272" t="s">
        <v>47</v>
      </c>
      <c r="C272" t="s">
        <v>42</v>
      </c>
      <c r="D272" t="s">
        <v>37</v>
      </c>
      <c r="E272" t="s">
        <v>40</v>
      </c>
      <c r="H272" s="43">
        <v>44</v>
      </c>
      <c r="I272" s="43">
        <v>39</v>
      </c>
      <c r="J272" s="43">
        <v>0</v>
      </c>
      <c r="K272" s="43">
        <v>0</v>
      </c>
      <c r="L272" s="43">
        <v>83</v>
      </c>
      <c r="M272" s="43">
        <v>0.5</v>
      </c>
    </row>
    <row r="273" spans="1:13" x14ac:dyDescent="0.35">
      <c r="A273" t="s">
        <v>824</v>
      </c>
      <c r="B273" t="s">
        <v>47</v>
      </c>
      <c r="C273" t="s">
        <v>42</v>
      </c>
      <c r="D273" t="s">
        <v>37</v>
      </c>
      <c r="E273" t="s">
        <v>37</v>
      </c>
      <c r="H273" s="43">
        <v>44</v>
      </c>
      <c r="I273" s="43">
        <v>39</v>
      </c>
      <c r="J273" s="43">
        <v>0</v>
      </c>
      <c r="K273" s="43">
        <v>0</v>
      </c>
      <c r="L273" s="43">
        <v>83</v>
      </c>
      <c r="M273" s="43">
        <v>0.6</v>
      </c>
    </row>
    <row r="274" spans="1:13" x14ac:dyDescent="0.35">
      <c r="A274" t="s">
        <v>458</v>
      </c>
      <c r="B274" t="s">
        <v>47</v>
      </c>
      <c r="C274" t="s">
        <v>39</v>
      </c>
      <c r="D274" t="s">
        <v>40</v>
      </c>
      <c r="E274" t="s">
        <v>40</v>
      </c>
      <c r="F274" t="s">
        <v>40</v>
      </c>
      <c r="G274" t="s">
        <v>40</v>
      </c>
      <c r="H274" s="43">
        <v>14</v>
      </c>
      <c r="I274" s="43">
        <v>41</v>
      </c>
      <c r="J274" s="43">
        <v>27</v>
      </c>
      <c r="K274" s="43">
        <v>28</v>
      </c>
      <c r="L274" s="43">
        <v>110</v>
      </c>
      <c r="M274" s="43">
        <v>1.3</v>
      </c>
    </row>
    <row r="275" spans="1:13" x14ac:dyDescent="0.35">
      <c r="A275" t="s">
        <v>459</v>
      </c>
      <c r="B275" t="s">
        <v>47</v>
      </c>
      <c r="C275" t="s">
        <v>39</v>
      </c>
      <c r="D275" t="s">
        <v>40</v>
      </c>
      <c r="E275" t="s">
        <v>40</v>
      </c>
      <c r="F275" t="s">
        <v>40</v>
      </c>
      <c r="G275" t="s">
        <v>37</v>
      </c>
      <c r="H275" s="43">
        <v>14</v>
      </c>
      <c r="I275" s="43">
        <v>41</v>
      </c>
      <c r="J275" s="43">
        <v>27</v>
      </c>
      <c r="K275" s="43">
        <v>28</v>
      </c>
      <c r="L275" s="43">
        <v>110</v>
      </c>
      <c r="M275" s="43">
        <v>1.3</v>
      </c>
    </row>
    <row r="276" spans="1:13" x14ac:dyDescent="0.35">
      <c r="A276" t="s">
        <v>460</v>
      </c>
      <c r="B276" t="s">
        <v>47</v>
      </c>
      <c r="C276" t="s">
        <v>39</v>
      </c>
      <c r="D276" t="s">
        <v>40</v>
      </c>
      <c r="E276" t="s">
        <v>40</v>
      </c>
      <c r="F276" t="s">
        <v>37</v>
      </c>
      <c r="G276" t="s">
        <v>40</v>
      </c>
      <c r="H276" s="43">
        <v>14</v>
      </c>
      <c r="I276" s="43">
        <v>41</v>
      </c>
      <c r="J276" s="43">
        <v>27</v>
      </c>
      <c r="K276" s="43">
        <v>28</v>
      </c>
      <c r="L276" s="43">
        <v>110</v>
      </c>
      <c r="M276" s="43">
        <v>1.1000000000000001</v>
      </c>
    </row>
    <row r="277" spans="1:13" x14ac:dyDescent="0.35">
      <c r="A277" t="s">
        <v>461</v>
      </c>
      <c r="B277" t="s">
        <v>47</v>
      </c>
      <c r="C277" t="s">
        <v>39</v>
      </c>
      <c r="D277" t="s">
        <v>40</v>
      </c>
      <c r="E277" t="s">
        <v>40</v>
      </c>
      <c r="F277" t="s">
        <v>37</v>
      </c>
      <c r="G277" t="s">
        <v>37</v>
      </c>
      <c r="H277" s="43">
        <v>14</v>
      </c>
      <c r="I277" s="43">
        <v>41</v>
      </c>
      <c r="J277" s="43">
        <v>27</v>
      </c>
      <c r="K277" s="43">
        <v>28</v>
      </c>
      <c r="L277" s="43">
        <v>110</v>
      </c>
      <c r="M277" s="43">
        <v>1.1000000000000001</v>
      </c>
    </row>
    <row r="278" spans="1:13" x14ac:dyDescent="0.35">
      <c r="A278" t="s">
        <v>462</v>
      </c>
      <c r="B278" t="s">
        <v>47</v>
      </c>
      <c r="C278" t="s">
        <v>39</v>
      </c>
      <c r="D278" t="s">
        <v>40</v>
      </c>
      <c r="E278" t="s">
        <v>37</v>
      </c>
      <c r="F278" t="s">
        <v>40</v>
      </c>
      <c r="G278" t="s">
        <v>40</v>
      </c>
      <c r="H278" s="43">
        <v>14</v>
      </c>
      <c r="I278" s="43">
        <v>41</v>
      </c>
      <c r="J278" s="43">
        <v>27</v>
      </c>
      <c r="K278" s="43">
        <v>28</v>
      </c>
      <c r="L278" s="43">
        <v>110</v>
      </c>
      <c r="M278" s="43">
        <v>1.2</v>
      </c>
    </row>
    <row r="279" spans="1:13" x14ac:dyDescent="0.35">
      <c r="A279" t="s">
        <v>463</v>
      </c>
      <c r="B279" t="s">
        <v>47</v>
      </c>
      <c r="C279" t="s">
        <v>39</v>
      </c>
      <c r="D279" t="s">
        <v>40</v>
      </c>
      <c r="E279" t="s">
        <v>37</v>
      </c>
      <c r="F279" t="s">
        <v>40</v>
      </c>
      <c r="G279" t="s">
        <v>37</v>
      </c>
      <c r="H279" s="43">
        <v>14</v>
      </c>
      <c r="I279" s="43">
        <v>41</v>
      </c>
      <c r="J279" s="43">
        <v>27</v>
      </c>
      <c r="K279" s="43">
        <v>28</v>
      </c>
      <c r="L279" s="43">
        <v>110</v>
      </c>
      <c r="M279" s="43">
        <v>1.2</v>
      </c>
    </row>
    <row r="280" spans="1:13" x14ac:dyDescent="0.35">
      <c r="A280" t="s">
        <v>464</v>
      </c>
      <c r="B280" t="s">
        <v>47</v>
      </c>
      <c r="C280" t="s">
        <v>39</v>
      </c>
      <c r="D280" t="s">
        <v>40</v>
      </c>
      <c r="E280" t="s">
        <v>37</v>
      </c>
      <c r="F280" t="s">
        <v>37</v>
      </c>
      <c r="G280" t="s">
        <v>40</v>
      </c>
      <c r="H280" s="43">
        <v>14</v>
      </c>
      <c r="I280" s="43">
        <v>41</v>
      </c>
      <c r="J280" s="43">
        <v>27</v>
      </c>
      <c r="K280" s="43">
        <v>28</v>
      </c>
      <c r="L280" s="43">
        <v>110</v>
      </c>
      <c r="M280" s="43">
        <v>1</v>
      </c>
    </row>
    <row r="281" spans="1:13" x14ac:dyDescent="0.35">
      <c r="A281" t="s">
        <v>465</v>
      </c>
      <c r="B281" t="s">
        <v>47</v>
      </c>
      <c r="C281" t="s">
        <v>39</v>
      </c>
      <c r="D281" t="s">
        <v>40</v>
      </c>
      <c r="E281" t="s">
        <v>37</v>
      </c>
      <c r="F281" t="s">
        <v>37</v>
      </c>
      <c r="G281" t="s">
        <v>37</v>
      </c>
      <c r="H281" s="43">
        <v>14</v>
      </c>
      <c r="I281" s="43">
        <v>41</v>
      </c>
      <c r="J281" s="43">
        <v>27</v>
      </c>
      <c r="K281" s="43">
        <v>28</v>
      </c>
      <c r="L281" s="43">
        <v>110</v>
      </c>
      <c r="M281" s="43">
        <v>1</v>
      </c>
    </row>
    <row r="282" spans="1:13" x14ac:dyDescent="0.35">
      <c r="A282" t="s">
        <v>466</v>
      </c>
      <c r="B282" t="s">
        <v>47</v>
      </c>
      <c r="C282" t="s">
        <v>39</v>
      </c>
      <c r="D282" t="s">
        <v>37</v>
      </c>
      <c r="E282" t="s">
        <v>40</v>
      </c>
      <c r="F282" t="s">
        <v>40</v>
      </c>
      <c r="G282" t="s">
        <v>40</v>
      </c>
      <c r="H282" s="43">
        <v>14</v>
      </c>
      <c r="I282" s="43">
        <v>41</v>
      </c>
      <c r="J282" s="43">
        <v>27</v>
      </c>
      <c r="K282" s="43">
        <v>28</v>
      </c>
      <c r="L282" s="43">
        <v>110</v>
      </c>
      <c r="M282" s="43">
        <v>1.3</v>
      </c>
    </row>
    <row r="283" spans="1:13" x14ac:dyDescent="0.35">
      <c r="A283" t="s">
        <v>467</v>
      </c>
      <c r="B283" t="s">
        <v>47</v>
      </c>
      <c r="C283" t="s">
        <v>39</v>
      </c>
      <c r="D283" t="s">
        <v>37</v>
      </c>
      <c r="E283" t="s">
        <v>40</v>
      </c>
      <c r="F283" t="s">
        <v>40</v>
      </c>
      <c r="G283" t="s">
        <v>37</v>
      </c>
      <c r="H283" s="43">
        <v>14</v>
      </c>
      <c r="I283" s="43">
        <v>41</v>
      </c>
      <c r="J283" s="43">
        <v>27</v>
      </c>
      <c r="K283" s="43">
        <v>28</v>
      </c>
      <c r="L283" s="43">
        <v>110</v>
      </c>
      <c r="M283" s="43">
        <v>1.3</v>
      </c>
    </row>
    <row r="284" spans="1:13" x14ac:dyDescent="0.35">
      <c r="A284" t="s">
        <v>468</v>
      </c>
      <c r="B284" t="s">
        <v>47</v>
      </c>
      <c r="C284" t="s">
        <v>39</v>
      </c>
      <c r="D284" t="s">
        <v>37</v>
      </c>
      <c r="E284" t="s">
        <v>40</v>
      </c>
      <c r="F284" t="s">
        <v>37</v>
      </c>
      <c r="G284" t="s">
        <v>40</v>
      </c>
      <c r="H284" s="43">
        <v>14</v>
      </c>
      <c r="I284" s="43">
        <v>41</v>
      </c>
      <c r="J284" s="43">
        <v>27</v>
      </c>
      <c r="K284" s="43">
        <v>28</v>
      </c>
      <c r="L284" s="43">
        <v>110</v>
      </c>
      <c r="M284" s="43">
        <v>1.1000000000000001</v>
      </c>
    </row>
    <row r="285" spans="1:13" x14ac:dyDescent="0.35">
      <c r="A285" t="s">
        <v>469</v>
      </c>
      <c r="B285" t="s">
        <v>47</v>
      </c>
      <c r="C285" t="s">
        <v>39</v>
      </c>
      <c r="D285" t="s">
        <v>37</v>
      </c>
      <c r="E285" t="s">
        <v>40</v>
      </c>
      <c r="F285" t="s">
        <v>37</v>
      </c>
      <c r="G285" t="s">
        <v>37</v>
      </c>
      <c r="H285" s="43">
        <v>14</v>
      </c>
      <c r="I285" s="43">
        <v>41</v>
      </c>
      <c r="J285" s="43">
        <v>27</v>
      </c>
      <c r="K285" s="43">
        <v>28</v>
      </c>
      <c r="L285" s="43">
        <v>110</v>
      </c>
      <c r="M285" s="43">
        <v>1.1000000000000001</v>
      </c>
    </row>
    <row r="286" spans="1:13" x14ac:dyDescent="0.35">
      <c r="A286" t="s">
        <v>470</v>
      </c>
      <c r="B286" t="s">
        <v>47</v>
      </c>
      <c r="C286" t="s">
        <v>39</v>
      </c>
      <c r="D286" t="s">
        <v>37</v>
      </c>
      <c r="E286" t="s">
        <v>37</v>
      </c>
      <c r="F286" t="s">
        <v>40</v>
      </c>
      <c r="G286" t="s">
        <v>40</v>
      </c>
      <c r="H286" s="43">
        <v>14</v>
      </c>
      <c r="I286" s="43">
        <v>41</v>
      </c>
      <c r="J286" s="43">
        <v>27</v>
      </c>
      <c r="K286" s="43">
        <v>28</v>
      </c>
      <c r="L286" s="43">
        <v>110</v>
      </c>
      <c r="M286" s="43">
        <v>1.2</v>
      </c>
    </row>
    <row r="287" spans="1:13" x14ac:dyDescent="0.35">
      <c r="A287" t="s">
        <v>471</v>
      </c>
      <c r="B287" t="s">
        <v>47</v>
      </c>
      <c r="C287" t="s">
        <v>39</v>
      </c>
      <c r="D287" t="s">
        <v>37</v>
      </c>
      <c r="E287" t="s">
        <v>37</v>
      </c>
      <c r="F287" t="s">
        <v>40</v>
      </c>
      <c r="G287" t="s">
        <v>37</v>
      </c>
      <c r="H287" s="43">
        <v>14</v>
      </c>
      <c r="I287" s="43">
        <v>41</v>
      </c>
      <c r="J287" s="43">
        <v>27</v>
      </c>
      <c r="K287" s="43">
        <v>28</v>
      </c>
      <c r="L287" s="43">
        <v>110</v>
      </c>
      <c r="M287" s="43">
        <v>1.2</v>
      </c>
    </row>
    <row r="288" spans="1:13" x14ac:dyDescent="0.35">
      <c r="A288" t="s">
        <v>472</v>
      </c>
      <c r="B288" t="s">
        <v>47</v>
      </c>
      <c r="C288" t="s">
        <v>39</v>
      </c>
      <c r="D288" t="s">
        <v>37</v>
      </c>
      <c r="E288" t="s">
        <v>37</v>
      </c>
      <c r="F288" t="s">
        <v>37</v>
      </c>
      <c r="G288" t="s">
        <v>40</v>
      </c>
      <c r="H288" s="43">
        <v>14</v>
      </c>
      <c r="I288" s="43">
        <v>41</v>
      </c>
      <c r="J288" s="43">
        <v>27</v>
      </c>
      <c r="K288" s="43">
        <v>28</v>
      </c>
      <c r="L288" s="43">
        <v>110</v>
      </c>
      <c r="M288" s="43">
        <v>1</v>
      </c>
    </row>
    <row r="289" spans="1:13" x14ac:dyDescent="0.35">
      <c r="A289" t="s">
        <v>473</v>
      </c>
      <c r="B289" t="s">
        <v>47</v>
      </c>
      <c r="C289" t="s">
        <v>39</v>
      </c>
      <c r="D289" t="s">
        <v>37</v>
      </c>
      <c r="E289" t="s">
        <v>37</v>
      </c>
      <c r="F289" t="s">
        <v>37</v>
      </c>
      <c r="G289" t="s">
        <v>37</v>
      </c>
      <c r="H289" s="43">
        <v>14</v>
      </c>
      <c r="I289" s="43">
        <v>41</v>
      </c>
      <c r="J289" s="43">
        <v>27</v>
      </c>
      <c r="K289" s="43">
        <v>28</v>
      </c>
      <c r="L289" s="43">
        <v>110</v>
      </c>
      <c r="M289" s="43">
        <v>1</v>
      </c>
    </row>
    <row r="290" spans="1:13" x14ac:dyDescent="0.35">
      <c r="A290" t="s">
        <v>474</v>
      </c>
      <c r="B290" t="s">
        <v>48</v>
      </c>
      <c r="C290" t="s">
        <v>36</v>
      </c>
      <c r="D290" t="s">
        <v>40</v>
      </c>
      <c r="E290" t="s">
        <v>40</v>
      </c>
      <c r="F290" t="s">
        <v>40</v>
      </c>
      <c r="G290" t="s">
        <v>40</v>
      </c>
      <c r="H290" s="43">
        <v>25</v>
      </c>
      <c r="I290" s="43">
        <v>25</v>
      </c>
      <c r="J290" s="43">
        <v>25</v>
      </c>
      <c r="K290" s="43">
        <v>25</v>
      </c>
      <c r="L290" s="43">
        <v>100</v>
      </c>
      <c r="M290" s="43">
        <v>0.9</v>
      </c>
    </row>
    <row r="291" spans="1:13" x14ac:dyDescent="0.35">
      <c r="A291" t="s">
        <v>475</v>
      </c>
      <c r="B291" t="s">
        <v>48</v>
      </c>
      <c r="C291" t="s">
        <v>36</v>
      </c>
      <c r="D291" t="s">
        <v>40</v>
      </c>
      <c r="E291" t="s">
        <v>40</v>
      </c>
      <c r="F291" t="s">
        <v>40</v>
      </c>
      <c r="G291" t="s">
        <v>37</v>
      </c>
      <c r="H291" s="43">
        <v>25</v>
      </c>
      <c r="I291" s="43">
        <v>25</v>
      </c>
      <c r="J291" s="43">
        <v>25</v>
      </c>
      <c r="K291" s="43">
        <v>25</v>
      </c>
      <c r="L291" s="43">
        <v>100</v>
      </c>
      <c r="M291" s="43">
        <v>0.8</v>
      </c>
    </row>
    <row r="292" spans="1:13" x14ac:dyDescent="0.35">
      <c r="A292" t="s">
        <v>476</v>
      </c>
      <c r="B292" t="s">
        <v>48</v>
      </c>
      <c r="C292" t="s">
        <v>36</v>
      </c>
      <c r="D292" t="s">
        <v>40</v>
      </c>
      <c r="E292" t="s">
        <v>40</v>
      </c>
      <c r="F292" t="s">
        <v>37</v>
      </c>
      <c r="G292" t="s">
        <v>40</v>
      </c>
      <c r="H292" s="43">
        <v>25</v>
      </c>
      <c r="I292" s="43">
        <v>25</v>
      </c>
      <c r="J292" s="43">
        <v>25</v>
      </c>
      <c r="K292" s="43">
        <v>25</v>
      </c>
      <c r="L292" s="43">
        <v>100</v>
      </c>
      <c r="M292" s="43">
        <v>0.9</v>
      </c>
    </row>
    <row r="293" spans="1:13" x14ac:dyDescent="0.35">
      <c r="A293" t="s">
        <v>477</v>
      </c>
      <c r="B293" t="s">
        <v>48</v>
      </c>
      <c r="C293" t="s">
        <v>36</v>
      </c>
      <c r="D293" t="s">
        <v>40</v>
      </c>
      <c r="E293" t="s">
        <v>40</v>
      </c>
      <c r="F293" t="s">
        <v>37</v>
      </c>
      <c r="G293" t="s">
        <v>37</v>
      </c>
      <c r="H293" s="43">
        <v>25</v>
      </c>
      <c r="I293" s="43">
        <v>25</v>
      </c>
      <c r="J293" s="43">
        <v>25</v>
      </c>
      <c r="K293" s="43">
        <v>25</v>
      </c>
      <c r="L293" s="43">
        <v>100</v>
      </c>
      <c r="M293" s="43">
        <v>0.8</v>
      </c>
    </row>
    <row r="294" spans="1:13" x14ac:dyDescent="0.35">
      <c r="A294" t="s">
        <v>478</v>
      </c>
      <c r="B294" t="s">
        <v>48</v>
      </c>
      <c r="C294" t="s">
        <v>36</v>
      </c>
      <c r="D294" t="s">
        <v>40</v>
      </c>
      <c r="E294" t="s">
        <v>37</v>
      </c>
      <c r="F294" t="s">
        <v>40</v>
      </c>
      <c r="G294" t="s">
        <v>40</v>
      </c>
      <c r="H294" s="43">
        <v>25</v>
      </c>
      <c r="I294" s="43">
        <v>25</v>
      </c>
      <c r="J294" s="43">
        <v>25</v>
      </c>
      <c r="K294" s="43">
        <v>25</v>
      </c>
      <c r="L294" s="43">
        <v>100</v>
      </c>
      <c r="M294" s="43">
        <v>0.8</v>
      </c>
    </row>
    <row r="295" spans="1:13" x14ac:dyDescent="0.35">
      <c r="A295" t="s">
        <v>479</v>
      </c>
      <c r="B295" t="s">
        <v>48</v>
      </c>
      <c r="C295" t="s">
        <v>36</v>
      </c>
      <c r="D295" t="s">
        <v>40</v>
      </c>
      <c r="E295" t="s">
        <v>37</v>
      </c>
      <c r="F295" t="s">
        <v>40</v>
      </c>
      <c r="G295" t="s">
        <v>37</v>
      </c>
      <c r="H295" s="43">
        <v>25</v>
      </c>
      <c r="I295" s="43">
        <v>25</v>
      </c>
      <c r="J295" s="43">
        <v>25</v>
      </c>
      <c r="K295" s="43">
        <v>25</v>
      </c>
      <c r="L295" s="43">
        <v>100</v>
      </c>
      <c r="M295" s="43">
        <v>0.8</v>
      </c>
    </row>
    <row r="296" spans="1:13" x14ac:dyDescent="0.35">
      <c r="A296" t="s">
        <v>480</v>
      </c>
      <c r="B296" t="s">
        <v>48</v>
      </c>
      <c r="C296" t="s">
        <v>36</v>
      </c>
      <c r="D296" t="s">
        <v>40</v>
      </c>
      <c r="E296" t="s">
        <v>37</v>
      </c>
      <c r="F296" t="s">
        <v>37</v>
      </c>
      <c r="G296" t="s">
        <v>40</v>
      </c>
      <c r="H296" s="43">
        <v>25</v>
      </c>
      <c r="I296" s="43">
        <v>25</v>
      </c>
      <c r="J296" s="43">
        <v>25</v>
      </c>
      <c r="K296" s="43">
        <v>25</v>
      </c>
      <c r="L296" s="43">
        <v>100</v>
      </c>
      <c r="M296" s="43">
        <v>0.8</v>
      </c>
    </row>
    <row r="297" spans="1:13" x14ac:dyDescent="0.35">
      <c r="A297" t="s">
        <v>481</v>
      </c>
      <c r="B297" t="s">
        <v>48</v>
      </c>
      <c r="C297" t="s">
        <v>36</v>
      </c>
      <c r="D297" t="s">
        <v>40</v>
      </c>
      <c r="E297" t="s">
        <v>37</v>
      </c>
      <c r="F297" t="s">
        <v>37</v>
      </c>
      <c r="G297" t="s">
        <v>37</v>
      </c>
      <c r="H297" s="43">
        <v>25</v>
      </c>
      <c r="I297" s="43">
        <v>25</v>
      </c>
      <c r="J297" s="43">
        <v>25</v>
      </c>
      <c r="K297" s="43">
        <v>25</v>
      </c>
      <c r="L297" s="43">
        <v>100</v>
      </c>
      <c r="M297" s="43">
        <v>0.7</v>
      </c>
    </row>
    <row r="298" spans="1:13" x14ac:dyDescent="0.35">
      <c r="A298" t="s">
        <v>482</v>
      </c>
      <c r="B298" t="s">
        <v>48</v>
      </c>
      <c r="C298" t="s">
        <v>36</v>
      </c>
      <c r="D298" t="s">
        <v>37</v>
      </c>
      <c r="E298" t="s">
        <v>40</v>
      </c>
      <c r="F298" t="s">
        <v>40</v>
      </c>
      <c r="G298" t="s">
        <v>40</v>
      </c>
      <c r="H298" s="43">
        <v>25</v>
      </c>
      <c r="I298" s="43">
        <v>25</v>
      </c>
      <c r="J298" s="43">
        <v>25</v>
      </c>
      <c r="K298" s="43">
        <v>25</v>
      </c>
      <c r="L298" s="43">
        <v>100</v>
      </c>
      <c r="M298" s="43">
        <v>0.8</v>
      </c>
    </row>
    <row r="299" spans="1:13" x14ac:dyDescent="0.35">
      <c r="A299" t="s">
        <v>483</v>
      </c>
      <c r="B299" t="s">
        <v>48</v>
      </c>
      <c r="C299" t="s">
        <v>36</v>
      </c>
      <c r="D299" t="s">
        <v>37</v>
      </c>
      <c r="E299" t="s">
        <v>40</v>
      </c>
      <c r="F299" t="s">
        <v>40</v>
      </c>
      <c r="G299" t="s">
        <v>37</v>
      </c>
      <c r="H299" s="43">
        <v>25</v>
      </c>
      <c r="I299" s="43">
        <v>25</v>
      </c>
      <c r="J299" s="43">
        <v>25</v>
      </c>
      <c r="K299" s="43">
        <v>25</v>
      </c>
      <c r="L299" s="43">
        <v>100</v>
      </c>
      <c r="M299" s="43">
        <v>0.7</v>
      </c>
    </row>
    <row r="300" spans="1:13" x14ac:dyDescent="0.35">
      <c r="A300" t="s">
        <v>484</v>
      </c>
      <c r="B300" t="s">
        <v>48</v>
      </c>
      <c r="C300" t="s">
        <v>36</v>
      </c>
      <c r="D300" t="s">
        <v>37</v>
      </c>
      <c r="E300" t="s">
        <v>40</v>
      </c>
      <c r="F300" t="s">
        <v>37</v>
      </c>
      <c r="G300" t="s">
        <v>40</v>
      </c>
      <c r="H300" s="43">
        <v>25</v>
      </c>
      <c r="I300" s="43">
        <v>25</v>
      </c>
      <c r="J300" s="43">
        <v>25</v>
      </c>
      <c r="K300" s="43">
        <v>25</v>
      </c>
      <c r="L300" s="43">
        <v>100</v>
      </c>
      <c r="M300" s="43">
        <v>0.8</v>
      </c>
    </row>
    <row r="301" spans="1:13" x14ac:dyDescent="0.35">
      <c r="A301" t="s">
        <v>485</v>
      </c>
      <c r="B301" t="s">
        <v>48</v>
      </c>
      <c r="C301" t="s">
        <v>36</v>
      </c>
      <c r="D301" t="s">
        <v>37</v>
      </c>
      <c r="E301" t="s">
        <v>40</v>
      </c>
      <c r="F301" t="s">
        <v>37</v>
      </c>
      <c r="G301" t="s">
        <v>37</v>
      </c>
      <c r="H301" s="43">
        <v>25</v>
      </c>
      <c r="I301" s="43">
        <v>25</v>
      </c>
      <c r="J301" s="43">
        <v>25</v>
      </c>
      <c r="K301" s="43">
        <v>25</v>
      </c>
      <c r="L301" s="43">
        <v>100</v>
      </c>
      <c r="M301" s="43">
        <v>0.7</v>
      </c>
    </row>
    <row r="302" spans="1:13" x14ac:dyDescent="0.35">
      <c r="A302" t="s">
        <v>486</v>
      </c>
      <c r="B302" t="s">
        <v>48</v>
      </c>
      <c r="C302" t="s">
        <v>36</v>
      </c>
      <c r="D302" t="s">
        <v>37</v>
      </c>
      <c r="E302" t="s">
        <v>37</v>
      </c>
      <c r="F302" t="s">
        <v>40</v>
      </c>
      <c r="G302" t="s">
        <v>40</v>
      </c>
      <c r="H302" s="43">
        <v>25</v>
      </c>
      <c r="I302" s="43">
        <v>25</v>
      </c>
      <c r="J302" s="43">
        <v>25</v>
      </c>
      <c r="K302" s="43">
        <v>25</v>
      </c>
      <c r="L302" s="43">
        <v>100</v>
      </c>
      <c r="M302" s="43">
        <v>0.7</v>
      </c>
    </row>
    <row r="303" spans="1:13" x14ac:dyDescent="0.35">
      <c r="A303" t="s">
        <v>487</v>
      </c>
      <c r="B303" t="s">
        <v>48</v>
      </c>
      <c r="C303" t="s">
        <v>36</v>
      </c>
      <c r="D303" t="s">
        <v>37</v>
      </c>
      <c r="E303" t="s">
        <v>37</v>
      </c>
      <c r="F303" t="s">
        <v>40</v>
      </c>
      <c r="G303" t="s">
        <v>37</v>
      </c>
      <c r="H303" s="43">
        <v>25</v>
      </c>
      <c r="I303" s="43">
        <v>25</v>
      </c>
      <c r="J303" s="43">
        <v>25</v>
      </c>
      <c r="K303" s="43">
        <v>25</v>
      </c>
      <c r="L303" s="43">
        <v>100</v>
      </c>
      <c r="M303" s="43">
        <v>0.6</v>
      </c>
    </row>
    <row r="304" spans="1:13" x14ac:dyDescent="0.35">
      <c r="A304" t="s">
        <v>488</v>
      </c>
      <c r="B304" t="s">
        <v>48</v>
      </c>
      <c r="C304" t="s">
        <v>36</v>
      </c>
      <c r="D304" t="s">
        <v>37</v>
      </c>
      <c r="E304" t="s">
        <v>37</v>
      </c>
      <c r="F304" t="s">
        <v>37</v>
      </c>
      <c r="G304" t="s">
        <v>40</v>
      </c>
      <c r="H304" s="43">
        <v>25</v>
      </c>
      <c r="I304" s="43">
        <v>25</v>
      </c>
      <c r="J304" s="43">
        <v>25</v>
      </c>
      <c r="K304" s="43">
        <v>25</v>
      </c>
      <c r="L304" s="43">
        <v>100</v>
      </c>
      <c r="M304" s="43">
        <v>0.7</v>
      </c>
    </row>
    <row r="305" spans="1:13" x14ac:dyDescent="0.35">
      <c r="A305" t="s">
        <v>489</v>
      </c>
      <c r="B305" t="s">
        <v>48</v>
      </c>
      <c r="C305" t="s">
        <v>36</v>
      </c>
      <c r="D305" t="s">
        <v>37</v>
      </c>
      <c r="E305" t="s">
        <v>37</v>
      </c>
      <c r="F305" t="s">
        <v>37</v>
      </c>
      <c r="G305" t="s">
        <v>37</v>
      </c>
      <c r="H305" s="43">
        <v>25</v>
      </c>
      <c r="I305" s="43">
        <v>25</v>
      </c>
      <c r="J305" s="43">
        <v>25</v>
      </c>
      <c r="K305" s="43">
        <v>25</v>
      </c>
      <c r="L305" s="43">
        <v>100</v>
      </c>
      <c r="M305" s="43">
        <v>0.6</v>
      </c>
    </row>
    <row r="306" spans="1:13" x14ac:dyDescent="0.35">
      <c r="A306" t="s">
        <v>541</v>
      </c>
      <c r="B306" t="s">
        <v>48</v>
      </c>
      <c r="C306" t="s">
        <v>42</v>
      </c>
      <c r="D306" t="s">
        <v>40</v>
      </c>
      <c r="E306" t="s">
        <v>40</v>
      </c>
      <c r="H306" s="43">
        <v>40</v>
      </c>
      <c r="I306" s="43">
        <v>47</v>
      </c>
      <c r="J306" s="43">
        <v>0</v>
      </c>
      <c r="K306" s="43">
        <v>0</v>
      </c>
      <c r="L306" s="43">
        <v>87</v>
      </c>
      <c r="M306" s="43">
        <v>0.7</v>
      </c>
    </row>
    <row r="307" spans="1:13" x14ac:dyDescent="0.35">
      <c r="A307" t="s">
        <v>542</v>
      </c>
      <c r="B307" t="s">
        <v>48</v>
      </c>
      <c r="C307" t="s">
        <v>42</v>
      </c>
      <c r="D307" t="s">
        <v>40</v>
      </c>
      <c r="E307" t="s">
        <v>37</v>
      </c>
      <c r="H307" s="43">
        <v>40</v>
      </c>
      <c r="I307" s="43">
        <v>47</v>
      </c>
      <c r="J307" s="43">
        <v>0</v>
      </c>
      <c r="K307" s="43">
        <v>0</v>
      </c>
      <c r="L307" s="43">
        <v>87</v>
      </c>
      <c r="M307" s="43">
        <v>0.5</v>
      </c>
    </row>
    <row r="308" spans="1:13" x14ac:dyDescent="0.35">
      <c r="A308" t="s">
        <v>543</v>
      </c>
      <c r="B308" t="s">
        <v>48</v>
      </c>
      <c r="C308" t="s">
        <v>42</v>
      </c>
      <c r="D308" t="s">
        <v>37</v>
      </c>
      <c r="E308" t="s">
        <v>40</v>
      </c>
      <c r="H308" s="43">
        <v>40</v>
      </c>
      <c r="I308" s="43">
        <v>47</v>
      </c>
      <c r="J308" s="43">
        <v>0</v>
      </c>
      <c r="K308" s="43">
        <v>0</v>
      </c>
      <c r="L308" s="43">
        <v>87</v>
      </c>
      <c r="M308" s="43">
        <v>0.9</v>
      </c>
    </row>
    <row r="309" spans="1:13" x14ac:dyDescent="0.35">
      <c r="A309" t="s">
        <v>544</v>
      </c>
      <c r="B309" t="s">
        <v>48</v>
      </c>
      <c r="C309" t="s">
        <v>42</v>
      </c>
      <c r="D309" t="s">
        <v>37</v>
      </c>
      <c r="E309" t="s">
        <v>37</v>
      </c>
      <c r="H309" s="43">
        <v>40</v>
      </c>
      <c r="I309" s="43">
        <v>47</v>
      </c>
      <c r="J309" s="43">
        <v>0</v>
      </c>
      <c r="K309" s="43">
        <v>0</v>
      </c>
      <c r="L309" s="43">
        <v>87</v>
      </c>
      <c r="M309" s="43">
        <v>0.7</v>
      </c>
    </row>
    <row r="310" spans="1:13" x14ac:dyDescent="0.35">
      <c r="A310" t="s">
        <v>490</v>
      </c>
      <c r="B310" t="s">
        <v>48</v>
      </c>
      <c r="C310" t="s">
        <v>39</v>
      </c>
      <c r="D310" t="s">
        <v>40</v>
      </c>
      <c r="E310" t="s">
        <v>40</v>
      </c>
      <c r="F310" t="s">
        <v>40</v>
      </c>
      <c r="G310" t="s">
        <v>40</v>
      </c>
      <c r="H310" s="43">
        <v>25</v>
      </c>
      <c r="I310" s="43">
        <v>25</v>
      </c>
      <c r="J310" s="43">
        <v>25</v>
      </c>
      <c r="K310" s="43">
        <v>25</v>
      </c>
      <c r="L310" s="43">
        <v>100</v>
      </c>
      <c r="M310" s="43">
        <v>1</v>
      </c>
    </row>
    <row r="311" spans="1:13" x14ac:dyDescent="0.35">
      <c r="A311" t="s">
        <v>491</v>
      </c>
      <c r="B311" t="s">
        <v>48</v>
      </c>
      <c r="C311" t="s">
        <v>39</v>
      </c>
      <c r="D311" t="s">
        <v>40</v>
      </c>
      <c r="E311" t="s">
        <v>40</v>
      </c>
      <c r="F311" t="s">
        <v>40</v>
      </c>
      <c r="G311" t="s">
        <v>37</v>
      </c>
      <c r="H311" s="43">
        <v>25</v>
      </c>
      <c r="I311" s="43">
        <v>25</v>
      </c>
      <c r="J311" s="43">
        <v>25</v>
      </c>
      <c r="K311" s="43">
        <v>25</v>
      </c>
      <c r="L311" s="43">
        <v>100</v>
      </c>
      <c r="M311" s="43">
        <v>1</v>
      </c>
    </row>
    <row r="312" spans="1:13" x14ac:dyDescent="0.35">
      <c r="A312" t="s">
        <v>492</v>
      </c>
      <c r="B312" t="s">
        <v>48</v>
      </c>
      <c r="C312" t="s">
        <v>39</v>
      </c>
      <c r="D312" t="s">
        <v>40</v>
      </c>
      <c r="E312" t="s">
        <v>40</v>
      </c>
      <c r="F312" t="s">
        <v>37</v>
      </c>
      <c r="G312" t="s">
        <v>40</v>
      </c>
      <c r="H312" s="43">
        <v>25</v>
      </c>
      <c r="I312" s="43">
        <v>25</v>
      </c>
      <c r="J312" s="43">
        <v>25</v>
      </c>
      <c r="K312" s="43">
        <v>25</v>
      </c>
      <c r="L312" s="43">
        <v>100</v>
      </c>
      <c r="M312" s="43">
        <v>1</v>
      </c>
    </row>
    <row r="313" spans="1:13" x14ac:dyDescent="0.35">
      <c r="A313" t="s">
        <v>493</v>
      </c>
      <c r="B313" t="s">
        <v>48</v>
      </c>
      <c r="C313" t="s">
        <v>39</v>
      </c>
      <c r="D313" t="s">
        <v>40</v>
      </c>
      <c r="E313" t="s">
        <v>40</v>
      </c>
      <c r="F313" t="s">
        <v>37</v>
      </c>
      <c r="G313" t="s">
        <v>37</v>
      </c>
      <c r="H313" s="43">
        <v>25</v>
      </c>
      <c r="I313" s="43">
        <v>25</v>
      </c>
      <c r="J313" s="43">
        <v>25</v>
      </c>
      <c r="K313" s="43">
        <v>25</v>
      </c>
      <c r="L313" s="43">
        <v>100</v>
      </c>
      <c r="M313" s="43">
        <v>0.9</v>
      </c>
    </row>
    <row r="314" spans="1:13" x14ac:dyDescent="0.35">
      <c r="A314" t="s">
        <v>494</v>
      </c>
      <c r="B314" t="s">
        <v>48</v>
      </c>
      <c r="C314" t="s">
        <v>39</v>
      </c>
      <c r="D314" t="s">
        <v>40</v>
      </c>
      <c r="E314" t="s">
        <v>37</v>
      </c>
      <c r="F314" t="s">
        <v>40</v>
      </c>
      <c r="G314" t="s">
        <v>40</v>
      </c>
      <c r="H314" s="43">
        <v>25</v>
      </c>
      <c r="I314" s="43">
        <v>25</v>
      </c>
      <c r="J314" s="43">
        <v>25</v>
      </c>
      <c r="K314" s="43">
        <v>25</v>
      </c>
      <c r="L314" s="43">
        <v>100</v>
      </c>
      <c r="M314" s="43">
        <v>1</v>
      </c>
    </row>
    <row r="315" spans="1:13" x14ac:dyDescent="0.35">
      <c r="A315" t="s">
        <v>495</v>
      </c>
      <c r="B315" t="s">
        <v>48</v>
      </c>
      <c r="C315" t="s">
        <v>39</v>
      </c>
      <c r="D315" t="s">
        <v>40</v>
      </c>
      <c r="E315" t="s">
        <v>37</v>
      </c>
      <c r="F315" t="s">
        <v>40</v>
      </c>
      <c r="G315" t="s">
        <v>37</v>
      </c>
      <c r="H315" s="43">
        <v>25</v>
      </c>
      <c r="I315" s="43">
        <v>25</v>
      </c>
      <c r="J315" s="43">
        <v>25</v>
      </c>
      <c r="K315" s="43">
        <v>25</v>
      </c>
      <c r="L315" s="43">
        <v>100</v>
      </c>
      <c r="M315" s="43">
        <v>0.9</v>
      </c>
    </row>
    <row r="316" spans="1:13" x14ac:dyDescent="0.35">
      <c r="A316" t="s">
        <v>496</v>
      </c>
      <c r="B316" t="s">
        <v>48</v>
      </c>
      <c r="C316" t="s">
        <v>39</v>
      </c>
      <c r="D316" t="s">
        <v>40</v>
      </c>
      <c r="E316" t="s">
        <v>37</v>
      </c>
      <c r="F316" t="s">
        <v>37</v>
      </c>
      <c r="G316" t="s">
        <v>40</v>
      </c>
      <c r="H316" s="43">
        <v>25</v>
      </c>
      <c r="I316" s="43">
        <v>25</v>
      </c>
      <c r="J316" s="43">
        <v>25</v>
      </c>
      <c r="K316" s="43">
        <v>25</v>
      </c>
      <c r="L316" s="43">
        <v>100</v>
      </c>
      <c r="M316" s="43">
        <v>0.9</v>
      </c>
    </row>
    <row r="317" spans="1:13" x14ac:dyDescent="0.35">
      <c r="A317" t="s">
        <v>497</v>
      </c>
      <c r="B317" t="s">
        <v>48</v>
      </c>
      <c r="C317" t="s">
        <v>39</v>
      </c>
      <c r="D317" t="s">
        <v>40</v>
      </c>
      <c r="E317" t="s">
        <v>37</v>
      </c>
      <c r="F317" t="s">
        <v>37</v>
      </c>
      <c r="G317" t="s">
        <v>37</v>
      </c>
      <c r="H317" s="43">
        <v>25</v>
      </c>
      <c r="I317" s="43">
        <v>25</v>
      </c>
      <c r="J317" s="43">
        <v>25</v>
      </c>
      <c r="K317" s="43">
        <v>25</v>
      </c>
      <c r="L317" s="43">
        <v>100</v>
      </c>
      <c r="M317" s="43">
        <v>0.9</v>
      </c>
    </row>
    <row r="318" spans="1:13" x14ac:dyDescent="0.35">
      <c r="A318" t="s">
        <v>498</v>
      </c>
      <c r="B318" t="s">
        <v>48</v>
      </c>
      <c r="C318" t="s">
        <v>39</v>
      </c>
      <c r="D318" t="s">
        <v>37</v>
      </c>
      <c r="E318" t="s">
        <v>40</v>
      </c>
      <c r="F318" t="s">
        <v>40</v>
      </c>
      <c r="G318" t="s">
        <v>40</v>
      </c>
      <c r="H318" s="43">
        <v>25</v>
      </c>
      <c r="I318" s="43">
        <v>25</v>
      </c>
      <c r="J318" s="43">
        <v>25</v>
      </c>
      <c r="K318" s="43">
        <v>25</v>
      </c>
      <c r="L318" s="43">
        <v>100</v>
      </c>
      <c r="M318" s="43">
        <v>0.9</v>
      </c>
    </row>
    <row r="319" spans="1:13" x14ac:dyDescent="0.35">
      <c r="A319" t="s">
        <v>499</v>
      </c>
      <c r="B319" t="s">
        <v>48</v>
      </c>
      <c r="C319" t="s">
        <v>39</v>
      </c>
      <c r="D319" t="s">
        <v>37</v>
      </c>
      <c r="E319" t="s">
        <v>40</v>
      </c>
      <c r="F319" t="s">
        <v>40</v>
      </c>
      <c r="G319" t="s">
        <v>37</v>
      </c>
      <c r="H319" s="43">
        <v>25</v>
      </c>
      <c r="I319" s="43">
        <v>25</v>
      </c>
      <c r="J319" s="43">
        <v>25</v>
      </c>
      <c r="K319" s="43">
        <v>25</v>
      </c>
      <c r="L319" s="43">
        <v>100</v>
      </c>
      <c r="M319" s="43">
        <v>0.9</v>
      </c>
    </row>
    <row r="320" spans="1:13" x14ac:dyDescent="0.35">
      <c r="A320" t="s">
        <v>500</v>
      </c>
      <c r="B320" t="s">
        <v>48</v>
      </c>
      <c r="C320" t="s">
        <v>39</v>
      </c>
      <c r="D320" t="s">
        <v>37</v>
      </c>
      <c r="E320" t="s">
        <v>40</v>
      </c>
      <c r="F320" t="s">
        <v>37</v>
      </c>
      <c r="G320" t="s">
        <v>40</v>
      </c>
      <c r="H320" s="43">
        <v>25</v>
      </c>
      <c r="I320" s="43">
        <v>25</v>
      </c>
      <c r="J320" s="43">
        <v>25</v>
      </c>
      <c r="K320" s="43">
        <v>25</v>
      </c>
      <c r="L320" s="43">
        <v>100</v>
      </c>
      <c r="M320" s="43">
        <v>0.9</v>
      </c>
    </row>
    <row r="321" spans="1:13" x14ac:dyDescent="0.35">
      <c r="A321" t="s">
        <v>501</v>
      </c>
      <c r="B321" t="s">
        <v>48</v>
      </c>
      <c r="C321" t="s">
        <v>39</v>
      </c>
      <c r="D321" t="s">
        <v>37</v>
      </c>
      <c r="E321" t="s">
        <v>40</v>
      </c>
      <c r="F321" t="s">
        <v>37</v>
      </c>
      <c r="G321" t="s">
        <v>37</v>
      </c>
      <c r="H321" s="43">
        <v>25</v>
      </c>
      <c r="I321" s="43">
        <v>25</v>
      </c>
      <c r="J321" s="43">
        <v>25</v>
      </c>
      <c r="K321" s="43">
        <v>25</v>
      </c>
      <c r="L321" s="43">
        <v>100</v>
      </c>
      <c r="M321" s="43">
        <v>0.8</v>
      </c>
    </row>
    <row r="322" spans="1:13" x14ac:dyDescent="0.35">
      <c r="A322" t="s">
        <v>502</v>
      </c>
      <c r="B322" t="s">
        <v>48</v>
      </c>
      <c r="C322" t="s">
        <v>39</v>
      </c>
      <c r="D322" t="s">
        <v>37</v>
      </c>
      <c r="E322" t="s">
        <v>37</v>
      </c>
      <c r="F322" t="s">
        <v>40</v>
      </c>
      <c r="G322" t="s">
        <v>40</v>
      </c>
      <c r="H322" s="43">
        <v>25</v>
      </c>
      <c r="I322" s="43">
        <v>25</v>
      </c>
      <c r="J322" s="43">
        <v>25</v>
      </c>
      <c r="K322" s="43">
        <v>25</v>
      </c>
      <c r="L322" s="43">
        <v>100</v>
      </c>
      <c r="M322" s="43">
        <v>0.9</v>
      </c>
    </row>
    <row r="323" spans="1:13" x14ac:dyDescent="0.35">
      <c r="A323" t="s">
        <v>503</v>
      </c>
      <c r="B323" t="s">
        <v>48</v>
      </c>
      <c r="C323" t="s">
        <v>39</v>
      </c>
      <c r="D323" t="s">
        <v>37</v>
      </c>
      <c r="E323" t="s">
        <v>37</v>
      </c>
      <c r="F323" t="s">
        <v>40</v>
      </c>
      <c r="G323" t="s">
        <v>37</v>
      </c>
      <c r="H323" s="43">
        <v>25</v>
      </c>
      <c r="I323" s="43">
        <v>25</v>
      </c>
      <c r="J323" s="43">
        <v>25</v>
      </c>
      <c r="K323" s="43">
        <v>25</v>
      </c>
      <c r="L323" s="43">
        <v>100</v>
      </c>
      <c r="M323" s="43">
        <v>0.8</v>
      </c>
    </row>
    <row r="324" spans="1:13" x14ac:dyDescent="0.35">
      <c r="A324" t="s">
        <v>504</v>
      </c>
      <c r="B324" t="s">
        <v>48</v>
      </c>
      <c r="C324" t="s">
        <v>39</v>
      </c>
      <c r="D324" t="s">
        <v>37</v>
      </c>
      <c r="E324" t="s">
        <v>37</v>
      </c>
      <c r="F324" t="s">
        <v>37</v>
      </c>
      <c r="G324" t="s">
        <v>40</v>
      </c>
      <c r="H324" s="43">
        <v>25</v>
      </c>
      <c r="I324" s="43">
        <v>25</v>
      </c>
      <c r="J324" s="43">
        <v>25</v>
      </c>
      <c r="K324" s="43">
        <v>25</v>
      </c>
      <c r="L324" s="43">
        <v>100</v>
      </c>
      <c r="M324" s="43">
        <v>0.8</v>
      </c>
    </row>
    <row r="325" spans="1:13" x14ac:dyDescent="0.35">
      <c r="A325" t="s">
        <v>505</v>
      </c>
      <c r="B325" t="s">
        <v>48</v>
      </c>
      <c r="C325" t="s">
        <v>39</v>
      </c>
      <c r="D325" t="s">
        <v>37</v>
      </c>
      <c r="E325" t="s">
        <v>37</v>
      </c>
      <c r="F325" t="s">
        <v>37</v>
      </c>
      <c r="G325" t="s">
        <v>37</v>
      </c>
      <c r="H325" s="43">
        <v>25</v>
      </c>
      <c r="I325" s="43">
        <v>25</v>
      </c>
      <c r="J325" s="43">
        <v>25</v>
      </c>
      <c r="K325" s="43">
        <v>25</v>
      </c>
      <c r="L325" s="43">
        <v>100</v>
      </c>
      <c r="M325" s="43">
        <v>0.8</v>
      </c>
    </row>
  </sheetData>
  <phoneticPr fontId="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10A8-55B7-45AF-9838-42AB3A3E465D}">
  <sheetPr codeName="Blad31">
    <tabColor rgb="FFFF0000"/>
  </sheetPr>
  <dimension ref="A1:F181"/>
  <sheetViews>
    <sheetView topLeftCell="A166" zoomScale="115" zoomScaleNormal="115" workbookViewId="0">
      <selection activeCell="B7" sqref="B7:H7"/>
    </sheetView>
  </sheetViews>
  <sheetFormatPr defaultRowHeight="14.5" x14ac:dyDescent="0.35"/>
  <cols>
    <col min="1" max="1" width="36.81640625" bestFit="1" customWidth="1"/>
    <col min="2" max="2" width="12.90625" bestFit="1" customWidth="1"/>
    <col min="3" max="3" width="9.81640625" bestFit="1" customWidth="1"/>
    <col min="4" max="4" width="7.453125" bestFit="1" customWidth="1"/>
    <col min="5" max="5" width="11.81640625" bestFit="1" customWidth="1"/>
    <col min="6" max="6" width="13.6328125" bestFit="1" customWidth="1"/>
  </cols>
  <sheetData>
    <row r="1" spans="1:6" x14ac:dyDescent="0.35">
      <c r="A1" s="40" t="s">
        <v>546</v>
      </c>
      <c r="B1" t="s">
        <v>49</v>
      </c>
      <c r="C1" t="s">
        <v>33</v>
      </c>
      <c r="D1" t="s">
        <v>60</v>
      </c>
      <c r="E1" t="s">
        <v>61</v>
      </c>
      <c r="F1" t="s">
        <v>58</v>
      </c>
    </row>
    <row r="2" spans="1:6" x14ac:dyDescent="0.35">
      <c r="A2" t="s">
        <v>62</v>
      </c>
      <c r="B2" t="s">
        <v>35</v>
      </c>
      <c r="C2" t="s">
        <v>36</v>
      </c>
      <c r="D2" t="s">
        <v>40</v>
      </c>
      <c r="E2" t="s">
        <v>9</v>
      </c>
      <c r="F2">
        <v>23</v>
      </c>
    </row>
    <row r="3" spans="1:6" x14ac:dyDescent="0.35">
      <c r="A3" t="s">
        <v>63</v>
      </c>
      <c r="B3" t="s">
        <v>35</v>
      </c>
      <c r="C3" t="s">
        <v>36</v>
      </c>
      <c r="D3" t="s">
        <v>40</v>
      </c>
      <c r="E3" t="s">
        <v>10</v>
      </c>
      <c r="F3">
        <v>25</v>
      </c>
    </row>
    <row r="4" spans="1:6" x14ac:dyDescent="0.35">
      <c r="A4" t="s">
        <v>64</v>
      </c>
      <c r="B4" t="s">
        <v>35</v>
      </c>
      <c r="C4" t="s">
        <v>36</v>
      </c>
      <c r="D4" t="s">
        <v>40</v>
      </c>
      <c r="E4" t="s">
        <v>11</v>
      </c>
      <c r="F4">
        <v>27</v>
      </c>
    </row>
    <row r="5" spans="1:6" x14ac:dyDescent="0.35">
      <c r="A5" t="s">
        <v>65</v>
      </c>
      <c r="B5" t="s">
        <v>35</v>
      </c>
      <c r="C5" t="s">
        <v>36</v>
      </c>
      <c r="D5" t="s">
        <v>40</v>
      </c>
      <c r="E5" t="s">
        <v>12</v>
      </c>
      <c r="F5">
        <v>24</v>
      </c>
    </row>
    <row r="6" spans="1:6" x14ac:dyDescent="0.35">
      <c r="A6" t="s">
        <v>66</v>
      </c>
      <c r="B6" t="s">
        <v>35</v>
      </c>
      <c r="C6" t="s">
        <v>36</v>
      </c>
      <c r="D6" t="s">
        <v>37</v>
      </c>
      <c r="E6" t="s">
        <v>9</v>
      </c>
      <c r="F6">
        <v>23</v>
      </c>
    </row>
    <row r="7" spans="1:6" x14ac:dyDescent="0.35">
      <c r="A7" t="s">
        <v>67</v>
      </c>
      <c r="B7" t="s">
        <v>35</v>
      </c>
      <c r="C7" t="s">
        <v>36</v>
      </c>
      <c r="D7" t="s">
        <v>37</v>
      </c>
      <c r="E7" t="s">
        <v>10</v>
      </c>
      <c r="F7">
        <v>24</v>
      </c>
    </row>
    <row r="8" spans="1:6" x14ac:dyDescent="0.35">
      <c r="A8" t="s">
        <v>68</v>
      </c>
      <c r="B8" t="s">
        <v>35</v>
      </c>
      <c r="C8" t="s">
        <v>36</v>
      </c>
      <c r="D8" t="s">
        <v>37</v>
      </c>
      <c r="E8" t="s">
        <v>11</v>
      </c>
      <c r="F8">
        <v>27</v>
      </c>
    </row>
    <row r="9" spans="1:6" x14ac:dyDescent="0.35">
      <c r="A9" t="s">
        <v>69</v>
      </c>
      <c r="B9" t="s">
        <v>35</v>
      </c>
      <c r="C9" t="s">
        <v>36</v>
      </c>
      <c r="D9" t="s">
        <v>37</v>
      </c>
      <c r="E9" t="s">
        <v>12</v>
      </c>
      <c r="F9">
        <v>24</v>
      </c>
    </row>
    <row r="10" spans="1:6" x14ac:dyDescent="0.35">
      <c r="A10" t="s">
        <v>78</v>
      </c>
      <c r="B10" t="s">
        <v>35</v>
      </c>
      <c r="C10" t="s">
        <v>42</v>
      </c>
      <c r="D10" t="s">
        <v>40</v>
      </c>
      <c r="E10" t="s">
        <v>9</v>
      </c>
      <c r="F10">
        <v>43</v>
      </c>
    </row>
    <row r="11" spans="1:6" x14ac:dyDescent="0.35">
      <c r="A11" t="s">
        <v>79</v>
      </c>
      <c r="B11" t="s">
        <v>35</v>
      </c>
      <c r="C11" t="s">
        <v>42</v>
      </c>
      <c r="D11" t="s">
        <v>40</v>
      </c>
      <c r="E11" t="s">
        <v>10</v>
      </c>
      <c r="F11">
        <v>42</v>
      </c>
    </row>
    <row r="12" spans="1:6" x14ac:dyDescent="0.35">
      <c r="A12" t="s">
        <v>80</v>
      </c>
      <c r="B12" t="s">
        <v>35</v>
      </c>
      <c r="C12" t="s">
        <v>42</v>
      </c>
      <c r="D12" t="s">
        <v>37</v>
      </c>
      <c r="E12" t="s">
        <v>9</v>
      </c>
      <c r="F12">
        <v>43</v>
      </c>
    </row>
    <row r="13" spans="1:6" x14ac:dyDescent="0.35">
      <c r="A13" t="s">
        <v>81</v>
      </c>
      <c r="B13" t="s">
        <v>35</v>
      </c>
      <c r="C13" t="s">
        <v>42</v>
      </c>
      <c r="D13" t="s">
        <v>37</v>
      </c>
      <c r="E13" t="s">
        <v>10</v>
      </c>
      <c r="F13">
        <v>42</v>
      </c>
    </row>
    <row r="14" spans="1:6" x14ac:dyDescent="0.35">
      <c r="A14" t="s">
        <v>70</v>
      </c>
      <c r="B14" t="s">
        <v>35</v>
      </c>
      <c r="C14" t="s">
        <v>39</v>
      </c>
      <c r="D14" t="s">
        <v>40</v>
      </c>
      <c r="E14" t="s">
        <v>9</v>
      </c>
      <c r="F14">
        <v>26</v>
      </c>
    </row>
    <row r="15" spans="1:6" x14ac:dyDescent="0.35">
      <c r="A15" t="s">
        <v>71</v>
      </c>
      <c r="B15" t="s">
        <v>35</v>
      </c>
      <c r="C15" t="s">
        <v>39</v>
      </c>
      <c r="D15" t="s">
        <v>40</v>
      </c>
      <c r="E15" t="s">
        <v>10</v>
      </c>
      <c r="F15">
        <v>26</v>
      </c>
    </row>
    <row r="16" spans="1:6" x14ac:dyDescent="0.35">
      <c r="A16" t="s">
        <v>72</v>
      </c>
      <c r="B16" t="s">
        <v>35</v>
      </c>
      <c r="C16" t="s">
        <v>39</v>
      </c>
      <c r="D16" t="s">
        <v>40</v>
      </c>
      <c r="E16" t="s">
        <v>11</v>
      </c>
      <c r="F16">
        <v>28</v>
      </c>
    </row>
    <row r="17" spans="1:6" x14ac:dyDescent="0.35">
      <c r="A17" t="s">
        <v>73</v>
      </c>
      <c r="B17" t="s">
        <v>35</v>
      </c>
      <c r="C17" t="s">
        <v>39</v>
      </c>
      <c r="D17" t="s">
        <v>40</v>
      </c>
      <c r="E17" t="s">
        <v>12</v>
      </c>
      <c r="F17">
        <v>26</v>
      </c>
    </row>
    <row r="18" spans="1:6" x14ac:dyDescent="0.35">
      <c r="A18" t="s">
        <v>74</v>
      </c>
      <c r="B18" t="s">
        <v>35</v>
      </c>
      <c r="C18" t="s">
        <v>39</v>
      </c>
      <c r="D18" t="s">
        <v>37</v>
      </c>
      <c r="E18" t="s">
        <v>9</v>
      </c>
      <c r="F18">
        <v>26</v>
      </c>
    </row>
    <row r="19" spans="1:6" x14ac:dyDescent="0.35">
      <c r="A19" t="s">
        <v>75</v>
      </c>
      <c r="B19" t="s">
        <v>35</v>
      </c>
      <c r="C19" t="s">
        <v>39</v>
      </c>
      <c r="D19" t="s">
        <v>37</v>
      </c>
      <c r="E19" t="s">
        <v>10</v>
      </c>
      <c r="F19">
        <v>25</v>
      </c>
    </row>
    <row r="20" spans="1:6" x14ac:dyDescent="0.35">
      <c r="A20" t="s">
        <v>76</v>
      </c>
      <c r="B20" t="s">
        <v>35</v>
      </c>
      <c r="C20" t="s">
        <v>39</v>
      </c>
      <c r="D20" t="s">
        <v>37</v>
      </c>
      <c r="E20" t="s">
        <v>11</v>
      </c>
      <c r="F20">
        <v>28</v>
      </c>
    </row>
    <row r="21" spans="1:6" x14ac:dyDescent="0.35">
      <c r="A21" t="s">
        <v>77</v>
      </c>
      <c r="B21" t="s">
        <v>35</v>
      </c>
      <c r="C21" t="s">
        <v>39</v>
      </c>
      <c r="D21" t="s">
        <v>37</v>
      </c>
      <c r="E21" t="s">
        <v>12</v>
      </c>
      <c r="F21">
        <v>25</v>
      </c>
    </row>
    <row r="22" spans="1:6" x14ac:dyDescent="0.35">
      <c r="A22" t="s">
        <v>82</v>
      </c>
      <c r="B22" t="s">
        <v>38</v>
      </c>
      <c r="C22" t="s">
        <v>36</v>
      </c>
      <c r="D22" t="s">
        <v>40</v>
      </c>
      <c r="E22" t="s">
        <v>9</v>
      </c>
      <c r="F22">
        <v>27</v>
      </c>
    </row>
    <row r="23" spans="1:6" x14ac:dyDescent="0.35">
      <c r="A23" t="s">
        <v>83</v>
      </c>
      <c r="B23" t="s">
        <v>38</v>
      </c>
      <c r="C23" t="s">
        <v>36</v>
      </c>
      <c r="D23" t="s">
        <v>40</v>
      </c>
      <c r="E23" t="s">
        <v>10</v>
      </c>
      <c r="F23">
        <v>23</v>
      </c>
    </row>
    <row r="24" spans="1:6" x14ac:dyDescent="0.35">
      <c r="A24" t="s">
        <v>84</v>
      </c>
      <c r="B24" t="s">
        <v>38</v>
      </c>
      <c r="C24" t="s">
        <v>36</v>
      </c>
      <c r="D24" t="s">
        <v>40</v>
      </c>
      <c r="E24" t="s">
        <v>11</v>
      </c>
      <c r="F24">
        <v>27</v>
      </c>
    </row>
    <row r="25" spans="1:6" x14ac:dyDescent="0.35">
      <c r="A25" t="s">
        <v>85</v>
      </c>
      <c r="B25" t="s">
        <v>38</v>
      </c>
      <c r="C25" t="s">
        <v>36</v>
      </c>
      <c r="D25" t="s">
        <v>40</v>
      </c>
      <c r="E25" t="s">
        <v>12</v>
      </c>
      <c r="F25">
        <v>23</v>
      </c>
    </row>
    <row r="26" spans="1:6" x14ac:dyDescent="0.35">
      <c r="A26" t="s">
        <v>86</v>
      </c>
      <c r="B26" t="s">
        <v>38</v>
      </c>
      <c r="C26" t="s">
        <v>36</v>
      </c>
      <c r="D26" t="s">
        <v>37</v>
      </c>
      <c r="E26" t="s">
        <v>9</v>
      </c>
      <c r="F26">
        <v>27</v>
      </c>
    </row>
    <row r="27" spans="1:6" x14ac:dyDescent="0.35">
      <c r="A27" t="s">
        <v>87</v>
      </c>
      <c r="B27" t="s">
        <v>38</v>
      </c>
      <c r="C27" t="s">
        <v>36</v>
      </c>
      <c r="D27" t="s">
        <v>37</v>
      </c>
      <c r="E27" t="s">
        <v>10</v>
      </c>
      <c r="F27">
        <v>23</v>
      </c>
    </row>
    <row r="28" spans="1:6" x14ac:dyDescent="0.35">
      <c r="A28" t="s">
        <v>88</v>
      </c>
      <c r="B28" t="s">
        <v>38</v>
      </c>
      <c r="C28" t="s">
        <v>36</v>
      </c>
      <c r="D28" t="s">
        <v>37</v>
      </c>
      <c r="E28" t="s">
        <v>11</v>
      </c>
      <c r="F28">
        <v>27</v>
      </c>
    </row>
    <row r="29" spans="1:6" x14ac:dyDescent="0.35">
      <c r="A29" t="s">
        <v>89</v>
      </c>
      <c r="B29" t="s">
        <v>38</v>
      </c>
      <c r="C29" t="s">
        <v>36</v>
      </c>
      <c r="D29" t="s">
        <v>37</v>
      </c>
      <c r="E29" t="s">
        <v>12</v>
      </c>
      <c r="F29">
        <v>23</v>
      </c>
    </row>
    <row r="30" spans="1:6" x14ac:dyDescent="0.35">
      <c r="A30" t="s">
        <v>98</v>
      </c>
      <c r="B30" t="s">
        <v>38</v>
      </c>
      <c r="C30" t="s">
        <v>42</v>
      </c>
      <c r="D30" t="s">
        <v>40</v>
      </c>
      <c r="E30" t="s">
        <v>9</v>
      </c>
      <c r="F30">
        <v>46</v>
      </c>
    </row>
    <row r="31" spans="1:6" x14ac:dyDescent="0.35">
      <c r="A31" t="s">
        <v>99</v>
      </c>
      <c r="B31" t="s">
        <v>38</v>
      </c>
      <c r="C31" t="s">
        <v>42</v>
      </c>
      <c r="D31" t="s">
        <v>40</v>
      </c>
      <c r="E31" t="s">
        <v>10</v>
      </c>
      <c r="F31">
        <v>39</v>
      </c>
    </row>
    <row r="32" spans="1:6" x14ac:dyDescent="0.35">
      <c r="A32" t="s">
        <v>100</v>
      </c>
      <c r="B32" t="s">
        <v>38</v>
      </c>
      <c r="C32" t="s">
        <v>42</v>
      </c>
      <c r="D32" t="s">
        <v>37</v>
      </c>
      <c r="E32" t="s">
        <v>9</v>
      </c>
      <c r="F32">
        <v>46</v>
      </c>
    </row>
    <row r="33" spans="1:6" x14ac:dyDescent="0.35">
      <c r="A33" t="s">
        <v>101</v>
      </c>
      <c r="B33" t="s">
        <v>38</v>
      </c>
      <c r="C33" t="s">
        <v>42</v>
      </c>
      <c r="D33" t="s">
        <v>37</v>
      </c>
      <c r="E33" t="s">
        <v>10</v>
      </c>
      <c r="F33">
        <v>39</v>
      </c>
    </row>
    <row r="34" spans="1:6" x14ac:dyDescent="0.35">
      <c r="A34" t="s">
        <v>90</v>
      </c>
      <c r="B34" t="s">
        <v>38</v>
      </c>
      <c r="C34" t="s">
        <v>39</v>
      </c>
      <c r="D34" t="s">
        <v>40</v>
      </c>
      <c r="E34" t="s">
        <v>9</v>
      </c>
      <c r="F34">
        <v>27</v>
      </c>
    </row>
    <row r="35" spans="1:6" x14ac:dyDescent="0.35">
      <c r="A35" t="s">
        <v>91</v>
      </c>
      <c r="B35" t="s">
        <v>38</v>
      </c>
      <c r="C35" t="s">
        <v>39</v>
      </c>
      <c r="D35" t="s">
        <v>40</v>
      </c>
      <c r="E35" t="s">
        <v>10</v>
      </c>
      <c r="F35">
        <v>23</v>
      </c>
    </row>
    <row r="36" spans="1:6" x14ac:dyDescent="0.35">
      <c r="A36" t="s">
        <v>92</v>
      </c>
      <c r="B36" t="s">
        <v>38</v>
      </c>
      <c r="C36" t="s">
        <v>39</v>
      </c>
      <c r="D36" t="s">
        <v>40</v>
      </c>
      <c r="E36" t="s">
        <v>11</v>
      </c>
      <c r="F36">
        <v>27</v>
      </c>
    </row>
    <row r="37" spans="1:6" x14ac:dyDescent="0.35">
      <c r="A37" t="s">
        <v>93</v>
      </c>
      <c r="B37" t="s">
        <v>38</v>
      </c>
      <c r="C37" t="s">
        <v>39</v>
      </c>
      <c r="D37" t="s">
        <v>40</v>
      </c>
      <c r="E37" t="s">
        <v>12</v>
      </c>
      <c r="F37">
        <v>23</v>
      </c>
    </row>
    <row r="38" spans="1:6" x14ac:dyDescent="0.35">
      <c r="A38" t="s">
        <v>94</v>
      </c>
      <c r="B38" t="s">
        <v>38</v>
      </c>
      <c r="C38" t="s">
        <v>39</v>
      </c>
      <c r="D38" t="s">
        <v>37</v>
      </c>
      <c r="E38" t="s">
        <v>9</v>
      </c>
      <c r="F38">
        <v>27</v>
      </c>
    </row>
    <row r="39" spans="1:6" x14ac:dyDescent="0.35">
      <c r="A39" t="s">
        <v>95</v>
      </c>
      <c r="B39" t="s">
        <v>38</v>
      </c>
      <c r="C39" t="s">
        <v>39</v>
      </c>
      <c r="D39" t="s">
        <v>37</v>
      </c>
      <c r="E39" t="s">
        <v>10</v>
      </c>
      <c r="F39">
        <v>23</v>
      </c>
    </row>
    <row r="40" spans="1:6" x14ac:dyDescent="0.35">
      <c r="A40" t="s">
        <v>96</v>
      </c>
      <c r="B40" t="s">
        <v>38</v>
      </c>
      <c r="C40" t="s">
        <v>39</v>
      </c>
      <c r="D40" t="s">
        <v>37</v>
      </c>
      <c r="E40" t="s">
        <v>11</v>
      </c>
      <c r="F40">
        <v>27</v>
      </c>
    </row>
    <row r="41" spans="1:6" x14ac:dyDescent="0.35">
      <c r="A41" t="s">
        <v>97</v>
      </c>
      <c r="B41" t="s">
        <v>38</v>
      </c>
      <c r="C41" t="s">
        <v>39</v>
      </c>
      <c r="D41" t="s">
        <v>37</v>
      </c>
      <c r="E41" t="s">
        <v>12</v>
      </c>
      <c r="F41">
        <v>23</v>
      </c>
    </row>
    <row r="42" spans="1:6" x14ac:dyDescent="0.35">
      <c r="A42" t="s">
        <v>102</v>
      </c>
      <c r="B42" t="s">
        <v>41</v>
      </c>
      <c r="C42" t="s">
        <v>36</v>
      </c>
      <c r="D42" t="s">
        <v>40</v>
      </c>
      <c r="E42" t="s">
        <v>9</v>
      </c>
      <c r="F42">
        <v>25</v>
      </c>
    </row>
    <row r="43" spans="1:6" x14ac:dyDescent="0.35">
      <c r="A43" t="s">
        <v>103</v>
      </c>
      <c r="B43" t="s">
        <v>41</v>
      </c>
      <c r="C43" t="s">
        <v>36</v>
      </c>
      <c r="D43" t="s">
        <v>40</v>
      </c>
      <c r="E43" t="s">
        <v>10</v>
      </c>
      <c r="F43">
        <v>25</v>
      </c>
    </row>
    <row r="44" spans="1:6" x14ac:dyDescent="0.35">
      <c r="A44" t="s">
        <v>104</v>
      </c>
      <c r="B44" t="s">
        <v>41</v>
      </c>
      <c r="C44" t="s">
        <v>36</v>
      </c>
      <c r="D44" t="s">
        <v>40</v>
      </c>
      <c r="E44" t="s">
        <v>11</v>
      </c>
      <c r="F44">
        <v>25</v>
      </c>
    </row>
    <row r="45" spans="1:6" x14ac:dyDescent="0.35">
      <c r="A45" t="s">
        <v>105</v>
      </c>
      <c r="B45" t="s">
        <v>41</v>
      </c>
      <c r="C45" t="s">
        <v>36</v>
      </c>
      <c r="D45" t="s">
        <v>40</v>
      </c>
      <c r="E45" t="s">
        <v>12</v>
      </c>
      <c r="F45">
        <v>25</v>
      </c>
    </row>
    <row r="46" spans="1:6" x14ac:dyDescent="0.35">
      <c r="A46" t="s">
        <v>106</v>
      </c>
      <c r="B46" t="s">
        <v>41</v>
      </c>
      <c r="C46" t="s">
        <v>36</v>
      </c>
      <c r="D46" t="s">
        <v>37</v>
      </c>
      <c r="E46" t="s">
        <v>9</v>
      </c>
      <c r="F46">
        <v>25</v>
      </c>
    </row>
    <row r="47" spans="1:6" x14ac:dyDescent="0.35">
      <c r="A47" t="s">
        <v>107</v>
      </c>
      <c r="B47" t="s">
        <v>41</v>
      </c>
      <c r="C47" t="s">
        <v>36</v>
      </c>
      <c r="D47" t="s">
        <v>37</v>
      </c>
      <c r="E47" t="s">
        <v>10</v>
      </c>
      <c r="F47">
        <v>25</v>
      </c>
    </row>
    <row r="48" spans="1:6" x14ac:dyDescent="0.35">
      <c r="A48" t="s">
        <v>108</v>
      </c>
      <c r="B48" t="s">
        <v>41</v>
      </c>
      <c r="C48" t="s">
        <v>36</v>
      </c>
      <c r="D48" t="s">
        <v>37</v>
      </c>
      <c r="E48" t="s">
        <v>11</v>
      </c>
      <c r="F48">
        <v>25</v>
      </c>
    </row>
    <row r="49" spans="1:6" x14ac:dyDescent="0.35">
      <c r="A49" t="s">
        <v>109</v>
      </c>
      <c r="B49" t="s">
        <v>41</v>
      </c>
      <c r="C49" t="s">
        <v>36</v>
      </c>
      <c r="D49" t="s">
        <v>37</v>
      </c>
      <c r="E49" t="s">
        <v>12</v>
      </c>
      <c r="F49">
        <v>25</v>
      </c>
    </row>
    <row r="50" spans="1:6" x14ac:dyDescent="0.35">
      <c r="A50" t="s">
        <v>118</v>
      </c>
      <c r="B50" t="s">
        <v>41</v>
      </c>
      <c r="C50" t="s">
        <v>42</v>
      </c>
      <c r="D50" t="s">
        <v>40</v>
      </c>
      <c r="E50" t="s">
        <v>9</v>
      </c>
      <c r="F50">
        <v>45</v>
      </c>
    </row>
    <row r="51" spans="1:6" x14ac:dyDescent="0.35">
      <c r="A51" t="s">
        <v>119</v>
      </c>
      <c r="B51" t="s">
        <v>41</v>
      </c>
      <c r="C51" t="s">
        <v>42</v>
      </c>
      <c r="D51" t="s">
        <v>40</v>
      </c>
      <c r="E51" t="s">
        <v>10</v>
      </c>
      <c r="F51">
        <v>45</v>
      </c>
    </row>
    <row r="52" spans="1:6" x14ac:dyDescent="0.35">
      <c r="A52" t="s">
        <v>120</v>
      </c>
      <c r="B52" t="s">
        <v>41</v>
      </c>
      <c r="C52" t="s">
        <v>42</v>
      </c>
      <c r="D52" t="s">
        <v>37</v>
      </c>
      <c r="E52" t="s">
        <v>9</v>
      </c>
      <c r="F52">
        <v>45</v>
      </c>
    </row>
    <row r="53" spans="1:6" x14ac:dyDescent="0.35">
      <c r="A53" t="s">
        <v>121</v>
      </c>
      <c r="B53" t="s">
        <v>41</v>
      </c>
      <c r="C53" t="s">
        <v>42</v>
      </c>
      <c r="D53" t="s">
        <v>37</v>
      </c>
      <c r="E53" t="s">
        <v>10</v>
      </c>
      <c r="F53">
        <v>45</v>
      </c>
    </row>
    <row r="54" spans="1:6" x14ac:dyDescent="0.35">
      <c r="A54" t="s">
        <v>110</v>
      </c>
      <c r="B54" t="s">
        <v>41</v>
      </c>
      <c r="C54" t="s">
        <v>39</v>
      </c>
      <c r="D54" t="s">
        <v>40</v>
      </c>
      <c r="E54" t="s">
        <v>9</v>
      </c>
      <c r="F54">
        <v>25</v>
      </c>
    </row>
    <row r="55" spans="1:6" x14ac:dyDescent="0.35">
      <c r="A55" t="s">
        <v>111</v>
      </c>
      <c r="B55" t="s">
        <v>41</v>
      </c>
      <c r="C55" t="s">
        <v>39</v>
      </c>
      <c r="D55" t="s">
        <v>40</v>
      </c>
      <c r="E55" t="s">
        <v>10</v>
      </c>
      <c r="F55">
        <v>25</v>
      </c>
    </row>
    <row r="56" spans="1:6" x14ac:dyDescent="0.35">
      <c r="A56" t="s">
        <v>112</v>
      </c>
      <c r="B56" t="s">
        <v>41</v>
      </c>
      <c r="C56" t="s">
        <v>39</v>
      </c>
      <c r="D56" t="s">
        <v>40</v>
      </c>
      <c r="E56" t="s">
        <v>11</v>
      </c>
      <c r="F56">
        <v>25</v>
      </c>
    </row>
    <row r="57" spans="1:6" x14ac:dyDescent="0.35">
      <c r="A57" t="s">
        <v>113</v>
      </c>
      <c r="B57" t="s">
        <v>41</v>
      </c>
      <c r="C57" t="s">
        <v>39</v>
      </c>
      <c r="D57" t="s">
        <v>40</v>
      </c>
      <c r="E57" t="s">
        <v>12</v>
      </c>
      <c r="F57">
        <v>25</v>
      </c>
    </row>
    <row r="58" spans="1:6" x14ac:dyDescent="0.35">
      <c r="A58" t="s">
        <v>114</v>
      </c>
      <c r="B58" t="s">
        <v>41</v>
      </c>
      <c r="C58" t="s">
        <v>39</v>
      </c>
      <c r="D58" t="s">
        <v>37</v>
      </c>
      <c r="E58" t="s">
        <v>9</v>
      </c>
      <c r="F58">
        <v>25</v>
      </c>
    </row>
    <row r="59" spans="1:6" x14ac:dyDescent="0.35">
      <c r="A59" t="s">
        <v>115</v>
      </c>
      <c r="B59" t="s">
        <v>41</v>
      </c>
      <c r="C59" t="s">
        <v>39</v>
      </c>
      <c r="D59" t="s">
        <v>37</v>
      </c>
      <c r="E59" t="s">
        <v>10</v>
      </c>
      <c r="F59">
        <v>25</v>
      </c>
    </row>
    <row r="60" spans="1:6" x14ac:dyDescent="0.35">
      <c r="A60" t="s">
        <v>116</v>
      </c>
      <c r="B60" t="s">
        <v>41</v>
      </c>
      <c r="C60" t="s">
        <v>39</v>
      </c>
      <c r="D60" t="s">
        <v>37</v>
      </c>
      <c r="E60" t="s">
        <v>11</v>
      </c>
      <c r="F60">
        <v>25</v>
      </c>
    </row>
    <row r="61" spans="1:6" x14ac:dyDescent="0.35">
      <c r="A61" t="s">
        <v>117</v>
      </c>
      <c r="B61" t="s">
        <v>41</v>
      </c>
      <c r="C61" t="s">
        <v>39</v>
      </c>
      <c r="D61" t="s">
        <v>37</v>
      </c>
      <c r="E61" t="s">
        <v>12</v>
      </c>
      <c r="F61">
        <v>25</v>
      </c>
    </row>
    <row r="62" spans="1:6" x14ac:dyDescent="0.35">
      <c r="A62" t="s">
        <v>547</v>
      </c>
      <c r="B62" t="s">
        <v>43</v>
      </c>
      <c r="C62" t="s">
        <v>36</v>
      </c>
      <c r="D62" t="s">
        <v>40</v>
      </c>
      <c r="E62" t="s">
        <v>9</v>
      </c>
      <c r="F62">
        <v>32</v>
      </c>
    </row>
    <row r="63" spans="1:6" x14ac:dyDescent="0.35">
      <c r="A63" t="s">
        <v>548</v>
      </c>
      <c r="B63" t="s">
        <v>43</v>
      </c>
      <c r="C63" t="s">
        <v>36</v>
      </c>
      <c r="D63" t="s">
        <v>40</v>
      </c>
      <c r="E63" t="s">
        <v>10</v>
      </c>
      <c r="F63">
        <v>32</v>
      </c>
    </row>
    <row r="64" spans="1:6" x14ac:dyDescent="0.35">
      <c r="A64" t="s">
        <v>549</v>
      </c>
      <c r="B64" t="s">
        <v>43</v>
      </c>
      <c r="C64" t="s">
        <v>36</v>
      </c>
      <c r="D64" t="s">
        <v>40</v>
      </c>
      <c r="E64" t="s">
        <v>11</v>
      </c>
      <c r="F64">
        <v>32</v>
      </c>
    </row>
    <row r="65" spans="1:6" x14ac:dyDescent="0.35">
      <c r="A65" t="s">
        <v>550</v>
      </c>
      <c r="B65" t="s">
        <v>43</v>
      </c>
      <c r="C65" t="s">
        <v>36</v>
      </c>
      <c r="D65" t="s">
        <v>40</v>
      </c>
      <c r="E65" t="s">
        <v>12</v>
      </c>
      <c r="F65">
        <v>32</v>
      </c>
    </row>
    <row r="66" spans="1:6" x14ac:dyDescent="0.35">
      <c r="A66" t="s">
        <v>551</v>
      </c>
      <c r="B66" t="s">
        <v>43</v>
      </c>
      <c r="C66" t="s">
        <v>36</v>
      </c>
      <c r="D66" t="s">
        <v>37</v>
      </c>
      <c r="E66" t="s">
        <v>9</v>
      </c>
      <c r="F66">
        <v>32</v>
      </c>
    </row>
    <row r="67" spans="1:6" x14ac:dyDescent="0.35">
      <c r="A67" t="s">
        <v>552</v>
      </c>
      <c r="B67" t="s">
        <v>43</v>
      </c>
      <c r="C67" t="s">
        <v>36</v>
      </c>
      <c r="D67" t="s">
        <v>37</v>
      </c>
      <c r="E67" t="s">
        <v>10</v>
      </c>
      <c r="F67">
        <v>32</v>
      </c>
    </row>
    <row r="68" spans="1:6" x14ac:dyDescent="0.35">
      <c r="A68" t="s">
        <v>553</v>
      </c>
      <c r="B68" t="s">
        <v>43</v>
      </c>
      <c r="C68" t="s">
        <v>36</v>
      </c>
      <c r="D68" t="s">
        <v>37</v>
      </c>
      <c r="E68" t="s">
        <v>11</v>
      </c>
      <c r="F68">
        <v>32</v>
      </c>
    </row>
    <row r="69" spans="1:6" x14ac:dyDescent="0.35">
      <c r="A69" t="s">
        <v>554</v>
      </c>
      <c r="B69" t="s">
        <v>43</v>
      </c>
      <c r="C69" t="s">
        <v>36</v>
      </c>
      <c r="D69" t="s">
        <v>37</v>
      </c>
      <c r="E69" t="s">
        <v>12</v>
      </c>
      <c r="F69">
        <v>32</v>
      </c>
    </row>
    <row r="70" spans="1:6" x14ac:dyDescent="0.35">
      <c r="A70" t="s">
        <v>563</v>
      </c>
      <c r="B70" t="s">
        <v>43</v>
      </c>
      <c r="C70" t="s">
        <v>42</v>
      </c>
      <c r="D70" t="s">
        <v>40</v>
      </c>
      <c r="E70" t="s">
        <v>9</v>
      </c>
      <c r="F70">
        <v>48</v>
      </c>
    </row>
    <row r="71" spans="1:6" x14ac:dyDescent="0.35">
      <c r="A71" t="s">
        <v>564</v>
      </c>
      <c r="B71" t="s">
        <v>43</v>
      </c>
      <c r="C71" t="s">
        <v>42</v>
      </c>
      <c r="D71" t="s">
        <v>40</v>
      </c>
      <c r="E71" t="s">
        <v>10</v>
      </c>
      <c r="F71">
        <v>48</v>
      </c>
    </row>
    <row r="72" spans="1:6" x14ac:dyDescent="0.35">
      <c r="A72" t="s">
        <v>565</v>
      </c>
      <c r="B72" t="s">
        <v>43</v>
      </c>
      <c r="C72" t="s">
        <v>42</v>
      </c>
      <c r="D72" t="s">
        <v>37</v>
      </c>
      <c r="E72" t="s">
        <v>9</v>
      </c>
      <c r="F72">
        <v>48</v>
      </c>
    </row>
    <row r="73" spans="1:6" x14ac:dyDescent="0.35">
      <c r="A73" t="s">
        <v>566</v>
      </c>
      <c r="B73" t="s">
        <v>43</v>
      </c>
      <c r="C73" t="s">
        <v>42</v>
      </c>
      <c r="D73" t="s">
        <v>37</v>
      </c>
      <c r="E73" t="s">
        <v>10</v>
      </c>
      <c r="F73">
        <v>48</v>
      </c>
    </row>
    <row r="74" spans="1:6" x14ac:dyDescent="0.35">
      <c r="A74" t="s">
        <v>555</v>
      </c>
      <c r="B74" t="s">
        <v>43</v>
      </c>
      <c r="C74" t="s">
        <v>39</v>
      </c>
      <c r="D74" t="s">
        <v>40</v>
      </c>
      <c r="E74" t="s">
        <v>9</v>
      </c>
      <c r="F74">
        <v>34</v>
      </c>
    </row>
    <row r="75" spans="1:6" x14ac:dyDescent="0.35">
      <c r="A75" t="s">
        <v>556</v>
      </c>
      <c r="B75" t="s">
        <v>43</v>
      </c>
      <c r="C75" t="s">
        <v>39</v>
      </c>
      <c r="D75" t="s">
        <v>40</v>
      </c>
      <c r="E75" t="s">
        <v>10</v>
      </c>
      <c r="F75">
        <v>34</v>
      </c>
    </row>
    <row r="76" spans="1:6" x14ac:dyDescent="0.35">
      <c r="A76" t="s">
        <v>557</v>
      </c>
      <c r="B76" t="s">
        <v>43</v>
      </c>
      <c r="C76" t="s">
        <v>39</v>
      </c>
      <c r="D76" t="s">
        <v>40</v>
      </c>
      <c r="E76" t="s">
        <v>11</v>
      </c>
      <c r="F76">
        <v>34</v>
      </c>
    </row>
    <row r="77" spans="1:6" x14ac:dyDescent="0.35">
      <c r="A77" t="s">
        <v>558</v>
      </c>
      <c r="B77" t="s">
        <v>43</v>
      </c>
      <c r="C77" t="s">
        <v>39</v>
      </c>
      <c r="D77" t="s">
        <v>40</v>
      </c>
      <c r="E77" t="s">
        <v>12</v>
      </c>
      <c r="F77">
        <v>34</v>
      </c>
    </row>
    <row r="78" spans="1:6" x14ac:dyDescent="0.35">
      <c r="A78" t="s">
        <v>559</v>
      </c>
      <c r="B78" t="s">
        <v>43</v>
      </c>
      <c r="C78" t="s">
        <v>39</v>
      </c>
      <c r="D78" t="s">
        <v>37</v>
      </c>
      <c r="E78" t="s">
        <v>9</v>
      </c>
      <c r="F78">
        <v>34</v>
      </c>
    </row>
    <row r="79" spans="1:6" x14ac:dyDescent="0.35">
      <c r="A79" t="s">
        <v>560</v>
      </c>
      <c r="B79" t="s">
        <v>43</v>
      </c>
      <c r="C79" t="s">
        <v>39</v>
      </c>
      <c r="D79" t="s">
        <v>37</v>
      </c>
      <c r="E79" t="s">
        <v>10</v>
      </c>
      <c r="F79">
        <v>34</v>
      </c>
    </row>
    <row r="80" spans="1:6" x14ac:dyDescent="0.35">
      <c r="A80" t="s">
        <v>561</v>
      </c>
      <c r="B80" t="s">
        <v>43</v>
      </c>
      <c r="C80" t="s">
        <v>39</v>
      </c>
      <c r="D80" t="s">
        <v>37</v>
      </c>
      <c r="E80" t="s">
        <v>11</v>
      </c>
      <c r="F80">
        <v>34</v>
      </c>
    </row>
    <row r="81" spans="1:6" x14ac:dyDescent="0.35">
      <c r="A81" t="s">
        <v>562</v>
      </c>
      <c r="B81" t="s">
        <v>43</v>
      </c>
      <c r="C81" t="s">
        <v>39</v>
      </c>
      <c r="D81" t="s">
        <v>37</v>
      </c>
      <c r="E81" t="s">
        <v>12</v>
      </c>
      <c r="F81">
        <v>34</v>
      </c>
    </row>
    <row r="82" spans="1:6" x14ac:dyDescent="0.35">
      <c r="A82" t="s">
        <v>122</v>
      </c>
      <c r="B82" t="s">
        <v>44</v>
      </c>
      <c r="C82" t="s">
        <v>36</v>
      </c>
      <c r="D82" t="s">
        <v>40</v>
      </c>
      <c r="E82" t="s">
        <v>9</v>
      </c>
      <c r="F82">
        <v>36</v>
      </c>
    </row>
    <row r="83" spans="1:6" x14ac:dyDescent="0.35">
      <c r="A83" t="s">
        <v>123</v>
      </c>
      <c r="B83" t="s">
        <v>44</v>
      </c>
      <c r="C83" t="s">
        <v>36</v>
      </c>
      <c r="D83" t="s">
        <v>40</v>
      </c>
      <c r="E83" t="s">
        <v>10</v>
      </c>
      <c r="F83">
        <v>36</v>
      </c>
    </row>
    <row r="84" spans="1:6" x14ac:dyDescent="0.35">
      <c r="A84" t="s">
        <v>124</v>
      </c>
      <c r="B84" t="s">
        <v>44</v>
      </c>
      <c r="C84" t="s">
        <v>36</v>
      </c>
      <c r="D84" t="s">
        <v>40</v>
      </c>
      <c r="E84" t="s">
        <v>11</v>
      </c>
      <c r="F84">
        <v>38</v>
      </c>
    </row>
    <row r="85" spans="1:6" x14ac:dyDescent="0.35">
      <c r="A85" t="s">
        <v>125</v>
      </c>
      <c r="B85" t="s">
        <v>44</v>
      </c>
      <c r="C85" t="s">
        <v>36</v>
      </c>
      <c r="D85" t="s">
        <v>40</v>
      </c>
      <c r="E85" t="s">
        <v>12</v>
      </c>
      <c r="F85">
        <v>37</v>
      </c>
    </row>
    <row r="86" spans="1:6" x14ac:dyDescent="0.35">
      <c r="A86" t="s">
        <v>126</v>
      </c>
      <c r="B86" t="s">
        <v>44</v>
      </c>
      <c r="C86" t="s">
        <v>36</v>
      </c>
      <c r="D86" t="s">
        <v>37</v>
      </c>
      <c r="E86" t="s">
        <v>9</v>
      </c>
      <c r="F86">
        <v>36</v>
      </c>
    </row>
    <row r="87" spans="1:6" x14ac:dyDescent="0.35">
      <c r="A87" t="s">
        <v>127</v>
      </c>
      <c r="B87" t="s">
        <v>44</v>
      </c>
      <c r="C87" t="s">
        <v>36</v>
      </c>
      <c r="D87" t="s">
        <v>37</v>
      </c>
      <c r="E87" t="s">
        <v>10</v>
      </c>
      <c r="F87">
        <v>36</v>
      </c>
    </row>
    <row r="88" spans="1:6" x14ac:dyDescent="0.35">
      <c r="A88" t="s">
        <v>128</v>
      </c>
      <c r="B88" t="s">
        <v>44</v>
      </c>
      <c r="C88" t="s">
        <v>36</v>
      </c>
      <c r="D88" t="s">
        <v>37</v>
      </c>
      <c r="E88" t="s">
        <v>11</v>
      </c>
      <c r="F88">
        <v>38</v>
      </c>
    </row>
    <row r="89" spans="1:6" x14ac:dyDescent="0.35">
      <c r="A89" t="s">
        <v>129</v>
      </c>
      <c r="B89" t="s">
        <v>44</v>
      </c>
      <c r="C89" t="s">
        <v>36</v>
      </c>
      <c r="D89" t="s">
        <v>37</v>
      </c>
      <c r="E89" t="s">
        <v>12</v>
      </c>
      <c r="F89">
        <v>37</v>
      </c>
    </row>
    <row r="90" spans="1:6" x14ac:dyDescent="0.35">
      <c r="A90" t="s">
        <v>138</v>
      </c>
      <c r="B90" t="s">
        <v>44</v>
      </c>
      <c r="C90" t="s">
        <v>42</v>
      </c>
      <c r="D90" t="s">
        <v>40</v>
      </c>
      <c r="E90" t="s">
        <v>9</v>
      </c>
      <c r="F90">
        <v>42</v>
      </c>
    </row>
    <row r="91" spans="1:6" x14ac:dyDescent="0.35">
      <c r="A91" t="s">
        <v>139</v>
      </c>
      <c r="B91" t="s">
        <v>44</v>
      </c>
      <c r="C91" t="s">
        <v>42</v>
      </c>
      <c r="D91" t="s">
        <v>40</v>
      </c>
      <c r="E91" t="s">
        <v>10</v>
      </c>
      <c r="F91">
        <v>41</v>
      </c>
    </row>
    <row r="92" spans="1:6" x14ac:dyDescent="0.35">
      <c r="A92" t="s">
        <v>140</v>
      </c>
      <c r="B92" t="s">
        <v>44</v>
      </c>
      <c r="C92" t="s">
        <v>42</v>
      </c>
      <c r="D92" t="s">
        <v>37</v>
      </c>
      <c r="E92" t="s">
        <v>9</v>
      </c>
      <c r="F92">
        <v>42</v>
      </c>
    </row>
    <row r="93" spans="1:6" x14ac:dyDescent="0.35">
      <c r="A93" t="s">
        <v>141</v>
      </c>
      <c r="B93" t="s">
        <v>44</v>
      </c>
      <c r="C93" t="s">
        <v>42</v>
      </c>
      <c r="D93" t="s">
        <v>37</v>
      </c>
      <c r="E93" t="s">
        <v>10</v>
      </c>
      <c r="F93">
        <v>41</v>
      </c>
    </row>
    <row r="94" spans="1:6" x14ac:dyDescent="0.35">
      <c r="A94" t="s">
        <v>130</v>
      </c>
      <c r="B94" t="s">
        <v>44</v>
      </c>
      <c r="C94" t="s">
        <v>39</v>
      </c>
      <c r="D94" t="s">
        <v>40</v>
      </c>
      <c r="E94" t="s">
        <v>9</v>
      </c>
      <c r="F94">
        <v>35</v>
      </c>
    </row>
    <row r="95" spans="1:6" x14ac:dyDescent="0.35">
      <c r="A95" t="s">
        <v>131</v>
      </c>
      <c r="B95" t="s">
        <v>44</v>
      </c>
      <c r="C95" t="s">
        <v>39</v>
      </c>
      <c r="D95" t="s">
        <v>40</v>
      </c>
      <c r="E95" t="s">
        <v>10</v>
      </c>
      <c r="F95">
        <v>35</v>
      </c>
    </row>
    <row r="96" spans="1:6" x14ac:dyDescent="0.35">
      <c r="A96" t="s">
        <v>132</v>
      </c>
      <c r="B96" t="s">
        <v>44</v>
      </c>
      <c r="C96" t="s">
        <v>39</v>
      </c>
      <c r="D96" t="s">
        <v>40</v>
      </c>
      <c r="E96" t="s">
        <v>11</v>
      </c>
      <c r="F96">
        <v>35</v>
      </c>
    </row>
    <row r="97" spans="1:6" x14ac:dyDescent="0.35">
      <c r="A97" t="s">
        <v>133</v>
      </c>
      <c r="B97" t="s">
        <v>44</v>
      </c>
      <c r="C97" t="s">
        <v>39</v>
      </c>
      <c r="D97" t="s">
        <v>40</v>
      </c>
      <c r="E97" t="s">
        <v>12</v>
      </c>
      <c r="F97">
        <v>35</v>
      </c>
    </row>
    <row r="98" spans="1:6" x14ac:dyDescent="0.35">
      <c r="A98" t="s">
        <v>134</v>
      </c>
      <c r="B98" t="s">
        <v>44</v>
      </c>
      <c r="C98" t="s">
        <v>39</v>
      </c>
      <c r="D98" t="s">
        <v>37</v>
      </c>
      <c r="E98" t="s">
        <v>9</v>
      </c>
      <c r="F98">
        <v>35</v>
      </c>
    </row>
    <row r="99" spans="1:6" x14ac:dyDescent="0.35">
      <c r="A99" t="s">
        <v>135</v>
      </c>
      <c r="B99" t="s">
        <v>44</v>
      </c>
      <c r="C99" t="s">
        <v>39</v>
      </c>
      <c r="D99" t="s">
        <v>37</v>
      </c>
      <c r="E99" t="s">
        <v>10</v>
      </c>
      <c r="F99">
        <v>35</v>
      </c>
    </row>
    <row r="100" spans="1:6" x14ac:dyDescent="0.35">
      <c r="A100" t="s">
        <v>136</v>
      </c>
      <c r="B100" t="s">
        <v>44</v>
      </c>
      <c r="C100" t="s">
        <v>39</v>
      </c>
      <c r="D100" t="s">
        <v>37</v>
      </c>
      <c r="E100" t="s">
        <v>11</v>
      </c>
      <c r="F100">
        <v>35</v>
      </c>
    </row>
    <row r="101" spans="1:6" x14ac:dyDescent="0.35">
      <c r="A101" t="s">
        <v>137</v>
      </c>
      <c r="B101" t="s">
        <v>44</v>
      </c>
      <c r="C101" t="s">
        <v>39</v>
      </c>
      <c r="D101" t="s">
        <v>37</v>
      </c>
      <c r="E101" t="s">
        <v>12</v>
      </c>
      <c r="F101">
        <v>35</v>
      </c>
    </row>
    <row r="102" spans="1:6" x14ac:dyDescent="0.35">
      <c r="A102" t="s">
        <v>142</v>
      </c>
      <c r="B102" t="s">
        <v>45</v>
      </c>
      <c r="C102" t="s">
        <v>36</v>
      </c>
      <c r="D102" t="s">
        <v>40</v>
      </c>
      <c r="E102" t="s">
        <v>9</v>
      </c>
      <c r="F102">
        <v>36</v>
      </c>
    </row>
    <row r="103" spans="1:6" x14ac:dyDescent="0.35">
      <c r="A103" t="s">
        <v>143</v>
      </c>
      <c r="B103" t="s">
        <v>45</v>
      </c>
      <c r="C103" t="s">
        <v>36</v>
      </c>
      <c r="D103" t="s">
        <v>40</v>
      </c>
      <c r="E103" t="s">
        <v>10</v>
      </c>
      <c r="F103">
        <v>36</v>
      </c>
    </row>
    <row r="104" spans="1:6" x14ac:dyDescent="0.35">
      <c r="A104" t="s">
        <v>144</v>
      </c>
      <c r="B104" t="s">
        <v>45</v>
      </c>
      <c r="C104" t="s">
        <v>36</v>
      </c>
      <c r="D104" t="s">
        <v>40</v>
      </c>
      <c r="E104" t="s">
        <v>11</v>
      </c>
      <c r="F104">
        <v>36</v>
      </c>
    </row>
    <row r="105" spans="1:6" x14ac:dyDescent="0.35">
      <c r="A105" t="s">
        <v>145</v>
      </c>
      <c r="B105" t="s">
        <v>45</v>
      </c>
      <c r="C105" t="s">
        <v>36</v>
      </c>
      <c r="D105" t="s">
        <v>40</v>
      </c>
      <c r="E105" t="s">
        <v>12</v>
      </c>
      <c r="F105">
        <v>36</v>
      </c>
    </row>
    <row r="106" spans="1:6" x14ac:dyDescent="0.35">
      <c r="A106" t="s">
        <v>146</v>
      </c>
      <c r="B106" t="s">
        <v>45</v>
      </c>
      <c r="C106" t="s">
        <v>36</v>
      </c>
      <c r="D106" t="s">
        <v>37</v>
      </c>
      <c r="E106" t="s">
        <v>9</v>
      </c>
      <c r="F106">
        <v>36</v>
      </c>
    </row>
    <row r="107" spans="1:6" x14ac:dyDescent="0.35">
      <c r="A107" t="s">
        <v>147</v>
      </c>
      <c r="B107" t="s">
        <v>45</v>
      </c>
      <c r="C107" t="s">
        <v>36</v>
      </c>
      <c r="D107" t="s">
        <v>37</v>
      </c>
      <c r="E107" t="s">
        <v>10</v>
      </c>
      <c r="F107">
        <v>36</v>
      </c>
    </row>
    <row r="108" spans="1:6" x14ac:dyDescent="0.35">
      <c r="A108" t="s">
        <v>148</v>
      </c>
      <c r="B108" t="s">
        <v>45</v>
      </c>
      <c r="C108" t="s">
        <v>36</v>
      </c>
      <c r="D108" t="s">
        <v>37</v>
      </c>
      <c r="E108" t="s">
        <v>11</v>
      </c>
      <c r="F108">
        <v>36</v>
      </c>
    </row>
    <row r="109" spans="1:6" x14ac:dyDescent="0.35">
      <c r="A109" t="s">
        <v>149</v>
      </c>
      <c r="B109" t="s">
        <v>45</v>
      </c>
      <c r="C109" t="s">
        <v>36</v>
      </c>
      <c r="D109" t="s">
        <v>37</v>
      </c>
      <c r="E109" t="s">
        <v>12</v>
      </c>
      <c r="F109">
        <v>36</v>
      </c>
    </row>
    <row r="110" spans="1:6" x14ac:dyDescent="0.35">
      <c r="A110" t="s">
        <v>567</v>
      </c>
      <c r="B110" t="s">
        <v>45</v>
      </c>
      <c r="C110" t="s">
        <v>42</v>
      </c>
      <c r="D110" t="s">
        <v>40</v>
      </c>
      <c r="E110" t="s">
        <v>9</v>
      </c>
      <c r="F110">
        <v>46</v>
      </c>
    </row>
    <row r="111" spans="1:6" x14ac:dyDescent="0.35">
      <c r="A111" t="s">
        <v>568</v>
      </c>
      <c r="B111" t="s">
        <v>45</v>
      </c>
      <c r="C111" t="s">
        <v>42</v>
      </c>
      <c r="D111" t="s">
        <v>40</v>
      </c>
      <c r="E111" t="s">
        <v>10</v>
      </c>
      <c r="F111">
        <v>46</v>
      </c>
    </row>
    <row r="112" spans="1:6" x14ac:dyDescent="0.35">
      <c r="A112" t="s">
        <v>569</v>
      </c>
      <c r="B112" t="s">
        <v>45</v>
      </c>
      <c r="C112" t="s">
        <v>42</v>
      </c>
      <c r="D112" t="s">
        <v>37</v>
      </c>
      <c r="E112" t="s">
        <v>9</v>
      </c>
      <c r="F112">
        <v>46</v>
      </c>
    </row>
    <row r="113" spans="1:6" x14ac:dyDescent="0.35">
      <c r="A113" t="s">
        <v>570</v>
      </c>
      <c r="B113" t="s">
        <v>45</v>
      </c>
      <c r="C113" t="s">
        <v>42</v>
      </c>
      <c r="D113" t="s">
        <v>37</v>
      </c>
      <c r="E113" t="s">
        <v>10</v>
      </c>
      <c r="F113">
        <v>46</v>
      </c>
    </row>
    <row r="114" spans="1:6" x14ac:dyDescent="0.35">
      <c r="A114" t="s">
        <v>150</v>
      </c>
      <c r="B114" t="s">
        <v>45</v>
      </c>
      <c r="C114" t="s">
        <v>39</v>
      </c>
      <c r="D114" t="s">
        <v>40</v>
      </c>
      <c r="E114" t="s">
        <v>9</v>
      </c>
      <c r="F114">
        <v>36</v>
      </c>
    </row>
    <row r="115" spans="1:6" x14ac:dyDescent="0.35">
      <c r="A115" t="s">
        <v>151</v>
      </c>
      <c r="B115" t="s">
        <v>45</v>
      </c>
      <c r="C115" t="s">
        <v>39</v>
      </c>
      <c r="D115" t="s">
        <v>40</v>
      </c>
      <c r="E115" t="s">
        <v>10</v>
      </c>
      <c r="F115">
        <v>36</v>
      </c>
    </row>
    <row r="116" spans="1:6" x14ac:dyDescent="0.35">
      <c r="A116" t="s">
        <v>152</v>
      </c>
      <c r="B116" t="s">
        <v>45</v>
      </c>
      <c r="C116" t="s">
        <v>39</v>
      </c>
      <c r="D116" t="s">
        <v>40</v>
      </c>
      <c r="E116" t="s">
        <v>11</v>
      </c>
      <c r="F116">
        <v>36</v>
      </c>
    </row>
    <row r="117" spans="1:6" x14ac:dyDescent="0.35">
      <c r="A117" t="s">
        <v>153</v>
      </c>
      <c r="B117" t="s">
        <v>45</v>
      </c>
      <c r="C117" t="s">
        <v>39</v>
      </c>
      <c r="D117" t="s">
        <v>40</v>
      </c>
      <c r="E117" t="s">
        <v>12</v>
      </c>
      <c r="F117">
        <v>36</v>
      </c>
    </row>
    <row r="118" spans="1:6" x14ac:dyDescent="0.35">
      <c r="A118" t="s">
        <v>154</v>
      </c>
      <c r="B118" t="s">
        <v>45</v>
      </c>
      <c r="C118" t="s">
        <v>39</v>
      </c>
      <c r="D118" t="s">
        <v>37</v>
      </c>
      <c r="E118" t="s">
        <v>9</v>
      </c>
      <c r="F118">
        <v>36</v>
      </c>
    </row>
    <row r="119" spans="1:6" x14ac:dyDescent="0.35">
      <c r="A119" t="s">
        <v>155</v>
      </c>
      <c r="B119" t="s">
        <v>45</v>
      </c>
      <c r="C119" t="s">
        <v>39</v>
      </c>
      <c r="D119" t="s">
        <v>37</v>
      </c>
      <c r="E119" t="s">
        <v>10</v>
      </c>
      <c r="F119">
        <v>36</v>
      </c>
    </row>
    <row r="120" spans="1:6" x14ac:dyDescent="0.35">
      <c r="A120" t="s">
        <v>156</v>
      </c>
      <c r="B120" t="s">
        <v>45</v>
      </c>
      <c r="C120" t="s">
        <v>39</v>
      </c>
      <c r="D120" t="s">
        <v>37</v>
      </c>
      <c r="E120" t="s">
        <v>11</v>
      </c>
      <c r="F120">
        <v>36</v>
      </c>
    </row>
    <row r="121" spans="1:6" x14ac:dyDescent="0.35">
      <c r="A121" t="s">
        <v>157</v>
      </c>
      <c r="B121" t="s">
        <v>45</v>
      </c>
      <c r="C121" t="s">
        <v>39</v>
      </c>
      <c r="D121" t="s">
        <v>37</v>
      </c>
      <c r="E121" t="s">
        <v>12</v>
      </c>
      <c r="F121">
        <v>36</v>
      </c>
    </row>
    <row r="122" spans="1:6" x14ac:dyDescent="0.35">
      <c r="A122" t="s">
        <v>158</v>
      </c>
      <c r="B122" t="s">
        <v>46</v>
      </c>
      <c r="C122" t="s">
        <v>36</v>
      </c>
      <c r="D122" t="s">
        <v>40</v>
      </c>
      <c r="E122" t="s">
        <v>9</v>
      </c>
      <c r="F122">
        <v>24</v>
      </c>
    </row>
    <row r="123" spans="1:6" x14ac:dyDescent="0.35">
      <c r="A123" t="s">
        <v>159</v>
      </c>
      <c r="B123" t="s">
        <v>46</v>
      </c>
      <c r="C123" t="s">
        <v>36</v>
      </c>
      <c r="D123" t="s">
        <v>40</v>
      </c>
      <c r="E123" t="s">
        <v>10</v>
      </c>
      <c r="F123">
        <v>26</v>
      </c>
    </row>
    <row r="124" spans="1:6" x14ac:dyDescent="0.35">
      <c r="A124" t="s">
        <v>160</v>
      </c>
      <c r="B124" t="s">
        <v>46</v>
      </c>
      <c r="C124" t="s">
        <v>36</v>
      </c>
      <c r="D124" t="s">
        <v>40</v>
      </c>
      <c r="E124" t="s">
        <v>11</v>
      </c>
      <c r="F124">
        <v>24</v>
      </c>
    </row>
    <row r="125" spans="1:6" x14ac:dyDescent="0.35">
      <c r="A125" t="s">
        <v>161</v>
      </c>
      <c r="B125" t="s">
        <v>46</v>
      </c>
      <c r="C125" t="s">
        <v>36</v>
      </c>
      <c r="D125" t="s">
        <v>40</v>
      </c>
      <c r="E125" t="s">
        <v>12</v>
      </c>
      <c r="F125">
        <v>25</v>
      </c>
    </row>
    <row r="126" spans="1:6" x14ac:dyDescent="0.35">
      <c r="A126" t="s">
        <v>162</v>
      </c>
      <c r="B126" t="s">
        <v>46</v>
      </c>
      <c r="C126" t="s">
        <v>36</v>
      </c>
      <c r="D126" t="s">
        <v>37</v>
      </c>
      <c r="E126" t="s">
        <v>9</v>
      </c>
      <c r="F126">
        <v>24</v>
      </c>
    </row>
    <row r="127" spans="1:6" x14ac:dyDescent="0.35">
      <c r="A127" t="s">
        <v>163</v>
      </c>
      <c r="B127" t="s">
        <v>46</v>
      </c>
      <c r="C127" t="s">
        <v>36</v>
      </c>
      <c r="D127" t="s">
        <v>37</v>
      </c>
      <c r="E127" t="s">
        <v>10</v>
      </c>
      <c r="F127">
        <v>23</v>
      </c>
    </row>
    <row r="128" spans="1:6" x14ac:dyDescent="0.35">
      <c r="A128" t="s">
        <v>164</v>
      </c>
      <c r="B128" t="s">
        <v>46</v>
      </c>
      <c r="C128" t="s">
        <v>36</v>
      </c>
      <c r="D128" t="s">
        <v>37</v>
      </c>
      <c r="E128" t="s">
        <v>11</v>
      </c>
      <c r="F128">
        <v>24</v>
      </c>
    </row>
    <row r="129" spans="1:6" x14ac:dyDescent="0.35">
      <c r="A129" t="s">
        <v>165</v>
      </c>
      <c r="B129" t="s">
        <v>46</v>
      </c>
      <c r="C129" t="s">
        <v>36</v>
      </c>
      <c r="D129" t="s">
        <v>37</v>
      </c>
      <c r="E129" t="s">
        <v>12</v>
      </c>
      <c r="F129">
        <v>24</v>
      </c>
    </row>
    <row r="130" spans="1:6" x14ac:dyDescent="0.35">
      <c r="A130" t="s">
        <v>174</v>
      </c>
      <c r="B130" t="s">
        <v>46</v>
      </c>
      <c r="C130" t="s">
        <v>42</v>
      </c>
      <c r="D130" t="s">
        <v>40</v>
      </c>
      <c r="E130" t="s">
        <v>9</v>
      </c>
      <c r="F130">
        <v>41</v>
      </c>
    </row>
    <row r="131" spans="1:6" x14ac:dyDescent="0.35">
      <c r="A131" t="s">
        <v>175</v>
      </c>
      <c r="B131" t="s">
        <v>46</v>
      </c>
      <c r="C131" t="s">
        <v>42</v>
      </c>
      <c r="D131" t="s">
        <v>40</v>
      </c>
      <c r="E131" t="s">
        <v>10</v>
      </c>
      <c r="F131">
        <v>40</v>
      </c>
    </row>
    <row r="132" spans="1:6" x14ac:dyDescent="0.35">
      <c r="A132" t="s">
        <v>176</v>
      </c>
      <c r="B132" t="s">
        <v>46</v>
      </c>
      <c r="C132" t="s">
        <v>42</v>
      </c>
      <c r="D132" t="s">
        <v>37</v>
      </c>
      <c r="E132" t="s">
        <v>9</v>
      </c>
      <c r="F132">
        <v>42</v>
      </c>
    </row>
    <row r="133" spans="1:6" x14ac:dyDescent="0.35">
      <c r="A133" t="s">
        <v>177</v>
      </c>
      <c r="B133" t="s">
        <v>46</v>
      </c>
      <c r="C133" t="s">
        <v>42</v>
      </c>
      <c r="D133" t="s">
        <v>37</v>
      </c>
      <c r="E133" t="s">
        <v>10</v>
      </c>
      <c r="F133">
        <v>40</v>
      </c>
    </row>
    <row r="134" spans="1:6" x14ac:dyDescent="0.35">
      <c r="A134" t="s">
        <v>166</v>
      </c>
      <c r="B134" t="s">
        <v>46</v>
      </c>
      <c r="C134" t="s">
        <v>39</v>
      </c>
      <c r="D134" t="s">
        <v>40</v>
      </c>
      <c r="E134" t="s">
        <v>9</v>
      </c>
      <c r="F134">
        <v>27</v>
      </c>
    </row>
    <row r="135" spans="1:6" x14ac:dyDescent="0.35">
      <c r="A135" t="s">
        <v>167</v>
      </c>
      <c r="B135" t="s">
        <v>46</v>
      </c>
      <c r="C135" t="s">
        <v>39</v>
      </c>
      <c r="D135" t="s">
        <v>40</v>
      </c>
      <c r="E135" t="s">
        <v>10</v>
      </c>
      <c r="F135">
        <v>29</v>
      </c>
    </row>
    <row r="136" spans="1:6" x14ac:dyDescent="0.35">
      <c r="A136" t="s">
        <v>168</v>
      </c>
      <c r="B136" t="s">
        <v>46</v>
      </c>
      <c r="C136" t="s">
        <v>39</v>
      </c>
      <c r="D136" t="s">
        <v>40</v>
      </c>
      <c r="E136" t="s">
        <v>11</v>
      </c>
      <c r="F136">
        <v>26</v>
      </c>
    </row>
    <row r="137" spans="1:6" x14ac:dyDescent="0.35">
      <c r="A137" t="s">
        <v>169</v>
      </c>
      <c r="B137" t="s">
        <v>46</v>
      </c>
      <c r="C137" t="s">
        <v>39</v>
      </c>
      <c r="D137" t="s">
        <v>40</v>
      </c>
      <c r="E137" t="s">
        <v>12</v>
      </c>
      <c r="F137">
        <v>29</v>
      </c>
    </row>
    <row r="138" spans="1:6" x14ac:dyDescent="0.35">
      <c r="A138" t="s">
        <v>170</v>
      </c>
      <c r="B138" t="s">
        <v>46</v>
      </c>
      <c r="C138" t="s">
        <v>39</v>
      </c>
      <c r="D138" t="s">
        <v>37</v>
      </c>
      <c r="E138" t="s">
        <v>9</v>
      </c>
      <c r="F138">
        <v>27</v>
      </c>
    </row>
    <row r="139" spans="1:6" x14ac:dyDescent="0.35">
      <c r="A139" t="s">
        <v>171</v>
      </c>
      <c r="B139" t="s">
        <v>46</v>
      </c>
      <c r="C139" t="s">
        <v>39</v>
      </c>
      <c r="D139" t="s">
        <v>37</v>
      </c>
      <c r="E139" t="s">
        <v>10</v>
      </c>
      <c r="F139">
        <v>28</v>
      </c>
    </row>
    <row r="140" spans="1:6" x14ac:dyDescent="0.35">
      <c r="A140" t="s">
        <v>172</v>
      </c>
      <c r="B140" t="s">
        <v>46</v>
      </c>
      <c r="C140" t="s">
        <v>39</v>
      </c>
      <c r="D140" t="s">
        <v>37</v>
      </c>
      <c r="E140" t="s">
        <v>11</v>
      </c>
      <c r="F140">
        <v>26</v>
      </c>
    </row>
    <row r="141" spans="1:6" x14ac:dyDescent="0.35">
      <c r="A141" t="s">
        <v>173</v>
      </c>
      <c r="B141" t="s">
        <v>46</v>
      </c>
      <c r="C141" t="s">
        <v>39</v>
      </c>
      <c r="D141" t="s">
        <v>37</v>
      </c>
      <c r="E141" t="s">
        <v>12</v>
      </c>
      <c r="F141">
        <v>30</v>
      </c>
    </row>
    <row r="142" spans="1:6" x14ac:dyDescent="0.35">
      <c r="A142" t="s">
        <v>178</v>
      </c>
      <c r="B142" t="s">
        <v>47</v>
      </c>
      <c r="C142" t="s">
        <v>36</v>
      </c>
      <c r="D142" t="s">
        <v>40</v>
      </c>
      <c r="E142" t="s">
        <v>9</v>
      </c>
      <c r="F142">
        <v>13</v>
      </c>
    </row>
    <row r="143" spans="1:6" x14ac:dyDescent="0.35">
      <c r="A143" t="s">
        <v>179</v>
      </c>
      <c r="B143" t="s">
        <v>47</v>
      </c>
      <c r="C143" t="s">
        <v>36</v>
      </c>
      <c r="D143" t="s">
        <v>40</v>
      </c>
      <c r="E143" t="s">
        <v>10</v>
      </c>
      <c r="F143">
        <v>37</v>
      </c>
    </row>
    <row r="144" spans="1:6" x14ac:dyDescent="0.35">
      <c r="A144" t="s">
        <v>180</v>
      </c>
      <c r="B144" t="s">
        <v>47</v>
      </c>
      <c r="C144" t="s">
        <v>36</v>
      </c>
      <c r="D144" t="s">
        <v>40</v>
      </c>
      <c r="E144" t="s">
        <v>11</v>
      </c>
      <c r="F144">
        <v>25</v>
      </c>
    </row>
    <row r="145" spans="1:6" x14ac:dyDescent="0.35">
      <c r="A145" t="s">
        <v>181</v>
      </c>
      <c r="B145" t="s">
        <v>47</v>
      </c>
      <c r="C145" t="s">
        <v>36</v>
      </c>
      <c r="D145" t="s">
        <v>40</v>
      </c>
      <c r="E145" t="s">
        <v>12</v>
      </c>
      <c r="F145">
        <v>25</v>
      </c>
    </row>
    <row r="146" spans="1:6" x14ac:dyDescent="0.35">
      <c r="A146" t="s">
        <v>182</v>
      </c>
      <c r="B146" t="s">
        <v>47</v>
      </c>
      <c r="C146" t="s">
        <v>36</v>
      </c>
      <c r="D146" t="s">
        <v>37</v>
      </c>
      <c r="E146" t="s">
        <v>9</v>
      </c>
      <c r="F146">
        <v>13</v>
      </c>
    </row>
    <row r="147" spans="1:6" x14ac:dyDescent="0.35">
      <c r="A147" t="s">
        <v>183</v>
      </c>
      <c r="B147" t="s">
        <v>47</v>
      </c>
      <c r="C147" t="s">
        <v>36</v>
      </c>
      <c r="D147" t="s">
        <v>37</v>
      </c>
      <c r="E147" t="s">
        <v>10</v>
      </c>
      <c r="F147">
        <v>37</v>
      </c>
    </row>
    <row r="148" spans="1:6" x14ac:dyDescent="0.35">
      <c r="A148" t="s">
        <v>184</v>
      </c>
      <c r="B148" t="s">
        <v>47</v>
      </c>
      <c r="C148" t="s">
        <v>36</v>
      </c>
      <c r="D148" t="s">
        <v>37</v>
      </c>
      <c r="E148" t="s">
        <v>11</v>
      </c>
      <c r="F148">
        <v>25</v>
      </c>
    </row>
    <row r="149" spans="1:6" x14ac:dyDescent="0.35">
      <c r="A149" t="s">
        <v>185</v>
      </c>
      <c r="B149" t="s">
        <v>47</v>
      </c>
      <c r="C149" t="s">
        <v>36</v>
      </c>
      <c r="D149" t="s">
        <v>37</v>
      </c>
      <c r="E149" t="s">
        <v>12</v>
      </c>
      <c r="F149">
        <v>25</v>
      </c>
    </row>
    <row r="150" spans="1:6" x14ac:dyDescent="0.35">
      <c r="A150" t="s">
        <v>194</v>
      </c>
      <c r="B150" t="s">
        <v>47</v>
      </c>
      <c r="C150" t="s">
        <v>42</v>
      </c>
      <c r="D150" t="s">
        <v>40</v>
      </c>
      <c r="E150" t="s">
        <v>9</v>
      </c>
      <c r="F150">
        <v>44</v>
      </c>
    </row>
    <row r="151" spans="1:6" x14ac:dyDescent="0.35">
      <c r="A151" t="s">
        <v>195</v>
      </c>
      <c r="B151" t="s">
        <v>47</v>
      </c>
      <c r="C151" t="s">
        <v>42</v>
      </c>
      <c r="D151" t="s">
        <v>40</v>
      </c>
      <c r="E151" t="s">
        <v>10</v>
      </c>
      <c r="F151">
        <v>39</v>
      </c>
    </row>
    <row r="152" spans="1:6" x14ac:dyDescent="0.35">
      <c r="A152" t="s">
        <v>196</v>
      </c>
      <c r="B152" t="s">
        <v>47</v>
      </c>
      <c r="C152" t="s">
        <v>42</v>
      </c>
      <c r="D152" t="s">
        <v>37</v>
      </c>
      <c r="E152" t="s">
        <v>9</v>
      </c>
      <c r="F152">
        <v>44</v>
      </c>
    </row>
    <row r="153" spans="1:6" x14ac:dyDescent="0.35">
      <c r="A153" t="s">
        <v>197</v>
      </c>
      <c r="B153" t="s">
        <v>47</v>
      </c>
      <c r="C153" t="s">
        <v>42</v>
      </c>
      <c r="D153" t="s">
        <v>37</v>
      </c>
      <c r="E153" t="s">
        <v>10</v>
      </c>
      <c r="F153">
        <v>39</v>
      </c>
    </row>
    <row r="154" spans="1:6" x14ac:dyDescent="0.35">
      <c r="A154" t="s">
        <v>186</v>
      </c>
      <c r="B154" t="s">
        <v>47</v>
      </c>
      <c r="C154" t="s">
        <v>39</v>
      </c>
      <c r="D154" t="s">
        <v>40</v>
      </c>
      <c r="E154" t="s">
        <v>9</v>
      </c>
      <c r="F154">
        <v>14</v>
      </c>
    </row>
    <row r="155" spans="1:6" x14ac:dyDescent="0.35">
      <c r="A155" t="s">
        <v>187</v>
      </c>
      <c r="B155" t="s">
        <v>47</v>
      </c>
      <c r="C155" t="s">
        <v>39</v>
      </c>
      <c r="D155" t="s">
        <v>40</v>
      </c>
      <c r="E155" t="s">
        <v>10</v>
      </c>
      <c r="F155">
        <v>41</v>
      </c>
    </row>
    <row r="156" spans="1:6" x14ac:dyDescent="0.35">
      <c r="A156" t="s">
        <v>188</v>
      </c>
      <c r="B156" t="s">
        <v>47</v>
      </c>
      <c r="C156" t="s">
        <v>39</v>
      </c>
      <c r="D156" t="s">
        <v>40</v>
      </c>
      <c r="E156" t="s">
        <v>11</v>
      </c>
      <c r="F156">
        <v>27</v>
      </c>
    </row>
    <row r="157" spans="1:6" x14ac:dyDescent="0.35">
      <c r="A157" t="s">
        <v>189</v>
      </c>
      <c r="B157" t="s">
        <v>47</v>
      </c>
      <c r="C157" t="s">
        <v>39</v>
      </c>
      <c r="D157" t="s">
        <v>40</v>
      </c>
      <c r="E157" t="s">
        <v>12</v>
      </c>
      <c r="F157">
        <v>28</v>
      </c>
    </row>
    <row r="158" spans="1:6" x14ac:dyDescent="0.35">
      <c r="A158" t="s">
        <v>190</v>
      </c>
      <c r="B158" t="s">
        <v>47</v>
      </c>
      <c r="C158" t="s">
        <v>39</v>
      </c>
      <c r="D158" t="s">
        <v>37</v>
      </c>
      <c r="E158" t="s">
        <v>9</v>
      </c>
      <c r="F158">
        <v>14</v>
      </c>
    </row>
    <row r="159" spans="1:6" x14ac:dyDescent="0.35">
      <c r="A159" t="s">
        <v>191</v>
      </c>
      <c r="B159" t="s">
        <v>47</v>
      </c>
      <c r="C159" t="s">
        <v>39</v>
      </c>
      <c r="D159" t="s">
        <v>37</v>
      </c>
      <c r="E159" t="s">
        <v>10</v>
      </c>
      <c r="F159">
        <v>41</v>
      </c>
    </row>
    <row r="160" spans="1:6" x14ac:dyDescent="0.35">
      <c r="A160" t="s">
        <v>192</v>
      </c>
      <c r="B160" t="s">
        <v>47</v>
      </c>
      <c r="C160" t="s">
        <v>39</v>
      </c>
      <c r="D160" t="s">
        <v>37</v>
      </c>
      <c r="E160" t="s">
        <v>11</v>
      </c>
      <c r="F160">
        <v>27</v>
      </c>
    </row>
    <row r="161" spans="1:6" x14ac:dyDescent="0.35">
      <c r="A161" t="s">
        <v>193</v>
      </c>
      <c r="B161" t="s">
        <v>47</v>
      </c>
      <c r="C161" t="s">
        <v>39</v>
      </c>
      <c r="D161" t="s">
        <v>37</v>
      </c>
      <c r="E161" t="s">
        <v>12</v>
      </c>
      <c r="F161">
        <v>28</v>
      </c>
    </row>
    <row r="162" spans="1:6" x14ac:dyDescent="0.35">
      <c r="A162" t="s">
        <v>198</v>
      </c>
      <c r="B162" t="s">
        <v>48</v>
      </c>
      <c r="C162" t="s">
        <v>36</v>
      </c>
      <c r="D162" t="s">
        <v>40</v>
      </c>
      <c r="E162" t="s">
        <v>9</v>
      </c>
      <c r="F162">
        <v>25</v>
      </c>
    </row>
    <row r="163" spans="1:6" x14ac:dyDescent="0.35">
      <c r="A163" t="s">
        <v>199</v>
      </c>
      <c r="B163" t="s">
        <v>48</v>
      </c>
      <c r="C163" t="s">
        <v>36</v>
      </c>
      <c r="D163" t="s">
        <v>40</v>
      </c>
      <c r="E163" t="s">
        <v>10</v>
      </c>
      <c r="F163">
        <v>25</v>
      </c>
    </row>
    <row r="164" spans="1:6" x14ac:dyDescent="0.35">
      <c r="A164" t="s">
        <v>200</v>
      </c>
      <c r="B164" t="s">
        <v>48</v>
      </c>
      <c r="C164" t="s">
        <v>36</v>
      </c>
      <c r="D164" t="s">
        <v>40</v>
      </c>
      <c r="E164" t="s">
        <v>11</v>
      </c>
      <c r="F164">
        <v>25</v>
      </c>
    </row>
    <row r="165" spans="1:6" x14ac:dyDescent="0.35">
      <c r="A165" t="s">
        <v>201</v>
      </c>
      <c r="B165" t="s">
        <v>48</v>
      </c>
      <c r="C165" t="s">
        <v>36</v>
      </c>
      <c r="D165" t="s">
        <v>40</v>
      </c>
      <c r="E165" t="s">
        <v>12</v>
      </c>
      <c r="F165">
        <v>25</v>
      </c>
    </row>
    <row r="166" spans="1:6" x14ac:dyDescent="0.35">
      <c r="A166" t="s">
        <v>202</v>
      </c>
      <c r="B166" t="s">
        <v>48</v>
      </c>
      <c r="C166" t="s">
        <v>36</v>
      </c>
      <c r="D166" t="s">
        <v>37</v>
      </c>
      <c r="E166" t="s">
        <v>9</v>
      </c>
      <c r="F166">
        <v>25</v>
      </c>
    </row>
    <row r="167" spans="1:6" x14ac:dyDescent="0.35">
      <c r="A167" t="s">
        <v>203</v>
      </c>
      <c r="B167" t="s">
        <v>48</v>
      </c>
      <c r="C167" t="s">
        <v>36</v>
      </c>
      <c r="D167" t="s">
        <v>37</v>
      </c>
      <c r="E167" t="s">
        <v>10</v>
      </c>
      <c r="F167">
        <v>25</v>
      </c>
    </row>
    <row r="168" spans="1:6" x14ac:dyDescent="0.35">
      <c r="A168" t="s">
        <v>204</v>
      </c>
      <c r="B168" t="s">
        <v>48</v>
      </c>
      <c r="C168" t="s">
        <v>36</v>
      </c>
      <c r="D168" t="s">
        <v>37</v>
      </c>
      <c r="E168" t="s">
        <v>11</v>
      </c>
      <c r="F168">
        <v>25</v>
      </c>
    </row>
    <row r="169" spans="1:6" x14ac:dyDescent="0.35">
      <c r="A169" t="s">
        <v>205</v>
      </c>
      <c r="B169" t="s">
        <v>48</v>
      </c>
      <c r="C169" t="s">
        <v>36</v>
      </c>
      <c r="D169" t="s">
        <v>37</v>
      </c>
      <c r="E169" t="s">
        <v>12</v>
      </c>
      <c r="F169">
        <v>25</v>
      </c>
    </row>
    <row r="170" spans="1:6" x14ac:dyDescent="0.35">
      <c r="A170" t="s">
        <v>214</v>
      </c>
      <c r="B170" t="s">
        <v>48</v>
      </c>
      <c r="C170" t="s">
        <v>42</v>
      </c>
      <c r="D170" t="s">
        <v>40</v>
      </c>
      <c r="E170" t="s">
        <v>9</v>
      </c>
      <c r="F170">
        <v>40</v>
      </c>
    </row>
    <row r="171" spans="1:6" x14ac:dyDescent="0.35">
      <c r="A171" t="s">
        <v>215</v>
      </c>
      <c r="B171" t="s">
        <v>48</v>
      </c>
      <c r="C171" t="s">
        <v>42</v>
      </c>
      <c r="D171" t="s">
        <v>40</v>
      </c>
      <c r="E171" t="s">
        <v>10</v>
      </c>
      <c r="F171">
        <v>47</v>
      </c>
    </row>
    <row r="172" spans="1:6" x14ac:dyDescent="0.35">
      <c r="A172" t="s">
        <v>216</v>
      </c>
      <c r="B172" t="s">
        <v>48</v>
      </c>
      <c r="C172" t="s">
        <v>42</v>
      </c>
      <c r="D172" t="s">
        <v>37</v>
      </c>
      <c r="E172" t="s">
        <v>9</v>
      </c>
      <c r="F172">
        <v>40</v>
      </c>
    </row>
    <row r="173" spans="1:6" x14ac:dyDescent="0.35">
      <c r="A173" t="s">
        <v>217</v>
      </c>
      <c r="B173" t="s">
        <v>48</v>
      </c>
      <c r="C173" t="s">
        <v>42</v>
      </c>
      <c r="D173" t="s">
        <v>37</v>
      </c>
      <c r="E173" t="s">
        <v>10</v>
      </c>
      <c r="F173">
        <v>47</v>
      </c>
    </row>
    <row r="174" spans="1:6" x14ac:dyDescent="0.35">
      <c r="A174" t="s">
        <v>206</v>
      </c>
      <c r="B174" t="s">
        <v>48</v>
      </c>
      <c r="C174" t="s">
        <v>39</v>
      </c>
      <c r="D174" t="s">
        <v>40</v>
      </c>
      <c r="E174" t="s">
        <v>9</v>
      </c>
      <c r="F174">
        <v>25</v>
      </c>
    </row>
    <row r="175" spans="1:6" x14ac:dyDescent="0.35">
      <c r="A175" t="s">
        <v>207</v>
      </c>
      <c r="B175" t="s">
        <v>48</v>
      </c>
      <c r="C175" t="s">
        <v>39</v>
      </c>
      <c r="D175" t="s">
        <v>40</v>
      </c>
      <c r="E175" t="s">
        <v>10</v>
      </c>
      <c r="F175">
        <v>25</v>
      </c>
    </row>
    <row r="176" spans="1:6" x14ac:dyDescent="0.35">
      <c r="A176" t="s">
        <v>208</v>
      </c>
      <c r="B176" t="s">
        <v>48</v>
      </c>
      <c r="C176" t="s">
        <v>39</v>
      </c>
      <c r="D176" t="s">
        <v>40</v>
      </c>
      <c r="E176" t="s">
        <v>11</v>
      </c>
      <c r="F176">
        <v>25</v>
      </c>
    </row>
    <row r="177" spans="1:6" x14ac:dyDescent="0.35">
      <c r="A177" t="s">
        <v>209</v>
      </c>
      <c r="B177" t="s">
        <v>48</v>
      </c>
      <c r="C177" t="s">
        <v>39</v>
      </c>
      <c r="D177" t="s">
        <v>40</v>
      </c>
      <c r="E177" t="s">
        <v>12</v>
      </c>
      <c r="F177">
        <v>25</v>
      </c>
    </row>
    <row r="178" spans="1:6" x14ac:dyDescent="0.35">
      <c r="A178" t="s">
        <v>210</v>
      </c>
      <c r="B178" t="s">
        <v>48</v>
      </c>
      <c r="C178" t="s">
        <v>39</v>
      </c>
      <c r="D178" t="s">
        <v>37</v>
      </c>
      <c r="E178" t="s">
        <v>9</v>
      </c>
      <c r="F178">
        <v>25</v>
      </c>
    </row>
    <row r="179" spans="1:6" x14ac:dyDescent="0.35">
      <c r="A179" t="s">
        <v>211</v>
      </c>
      <c r="B179" t="s">
        <v>48</v>
      </c>
      <c r="C179" t="s">
        <v>39</v>
      </c>
      <c r="D179" t="s">
        <v>37</v>
      </c>
      <c r="E179" t="s">
        <v>10</v>
      </c>
      <c r="F179">
        <v>25</v>
      </c>
    </row>
    <row r="180" spans="1:6" x14ac:dyDescent="0.35">
      <c r="A180" t="s">
        <v>212</v>
      </c>
      <c r="B180" t="s">
        <v>48</v>
      </c>
      <c r="C180" t="s">
        <v>39</v>
      </c>
      <c r="D180" t="s">
        <v>37</v>
      </c>
      <c r="E180" t="s">
        <v>11</v>
      </c>
      <c r="F180">
        <v>25</v>
      </c>
    </row>
    <row r="181" spans="1:6" x14ac:dyDescent="0.35">
      <c r="A181" t="s">
        <v>213</v>
      </c>
      <c r="B181" t="s">
        <v>48</v>
      </c>
      <c r="C181" t="s">
        <v>39</v>
      </c>
      <c r="D181" t="s">
        <v>37</v>
      </c>
      <c r="E181" t="s">
        <v>12</v>
      </c>
      <c r="F181">
        <v>25</v>
      </c>
    </row>
  </sheetData>
  <phoneticPr fontId="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E50F-CE76-48FF-8E81-DBDAEB771666}">
  <sheetPr codeName="Blad5">
    <tabColor rgb="FF00B0F0"/>
  </sheetPr>
  <dimension ref="A1:C10"/>
  <sheetViews>
    <sheetView workbookViewId="0">
      <selection activeCell="B7" sqref="B7:H7"/>
    </sheetView>
  </sheetViews>
  <sheetFormatPr defaultRowHeight="14.5" x14ac:dyDescent="0.35"/>
  <cols>
    <col min="1" max="3" width="9.453125" customWidth="1"/>
  </cols>
  <sheetData>
    <row r="1" spans="1:3" x14ac:dyDescent="0.35">
      <c r="A1" t="s">
        <v>32</v>
      </c>
      <c r="B1" t="s">
        <v>33</v>
      </c>
      <c r="C1" t="s">
        <v>34</v>
      </c>
    </row>
    <row r="2" spans="1:3" x14ac:dyDescent="0.35">
      <c r="A2" t="s">
        <v>35</v>
      </c>
      <c r="B2" t="s">
        <v>36</v>
      </c>
      <c r="C2" t="s">
        <v>37</v>
      </c>
    </row>
    <row r="3" spans="1:3" x14ac:dyDescent="0.35">
      <c r="A3" t="s">
        <v>38</v>
      </c>
      <c r="B3" t="s">
        <v>39</v>
      </c>
      <c r="C3" t="s">
        <v>40</v>
      </c>
    </row>
    <row r="4" spans="1:3" x14ac:dyDescent="0.35">
      <c r="A4" t="s">
        <v>41</v>
      </c>
      <c r="B4" t="s">
        <v>42</v>
      </c>
    </row>
    <row r="5" spans="1:3" x14ac:dyDescent="0.35">
      <c r="A5" t="s">
        <v>43</v>
      </c>
    </row>
    <row r="6" spans="1:3" x14ac:dyDescent="0.35">
      <c r="A6" t="s">
        <v>44</v>
      </c>
    </row>
    <row r="7" spans="1:3" x14ac:dyDescent="0.35">
      <c r="A7" t="s">
        <v>45</v>
      </c>
    </row>
    <row r="8" spans="1:3" x14ac:dyDescent="0.35">
      <c r="A8" t="s">
        <v>46</v>
      </c>
    </row>
    <row r="9" spans="1:3" x14ac:dyDescent="0.35">
      <c r="A9" t="s">
        <v>47</v>
      </c>
    </row>
    <row r="10" spans="1:3" x14ac:dyDescent="0.35">
      <c r="A10" t="s">
        <v>48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AFF1-BD84-4218-B403-B801813FD89B}">
  <sheetPr codeName="Blad4">
    <tabColor rgb="FF00B0F0"/>
  </sheetPr>
  <dimension ref="A1:A2"/>
  <sheetViews>
    <sheetView workbookViewId="0">
      <selection activeCell="B7" sqref="B7:H7"/>
    </sheetView>
  </sheetViews>
  <sheetFormatPr defaultRowHeight="14.5" x14ac:dyDescent="0.35"/>
  <sheetData>
    <row r="1" spans="1:1" x14ac:dyDescent="0.35">
      <c r="A1" s="38">
        <v>1</v>
      </c>
    </row>
    <row r="2" spans="1:1" x14ac:dyDescent="0.35">
      <c r="A2" s="38">
        <v>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1904-90E8-4818-9495-64058EAB7A54}">
  <sheetPr codeName="Blad6"/>
  <dimension ref="B1:B16"/>
  <sheetViews>
    <sheetView workbookViewId="0">
      <selection activeCell="B7" sqref="B7:H7"/>
    </sheetView>
  </sheetViews>
  <sheetFormatPr defaultRowHeight="14.5" x14ac:dyDescent="0.35"/>
  <cols>
    <col min="1" max="1" width="3.08984375" customWidth="1"/>
  </cols>
  <sheetData>
    <row r="1" spans="2:2" x14ac:dyDescent="0.35">
      <c r="B1" s="44" t="s">
        <v>576</v>
      </c>
    </row>
    <row r="2" spans="2:2" x14ac:dyDescent="0.35">
      <c r="B2" t="s">
        <v>810</v>
      </c>
    </row>
    <row r="3" spans="2:2" x14ac:dyDescent="0.35">
      <c r="B3" t="s">
        <v>573</v>
      </c>
    </row>
    <row r="4" spans="2:2" x14ac:dyDescent="0.35">
      <c r="B4" t="s">
        <v>574</v>
      </c>
    </row>
    <row r="5" spans="2:2" x14ac:dyDescent="0.35">
      <c r="B5" t="s">
        <v>575</v>
      </c>
    </row>
    <row r="6" spans="2:2" x14ac:dyDescent="0.35">
      <c r="B6" t="s">
        <v>571</v>
      </c>
    </row>
    <row r="7" spans="2:2" x14ac:dyDescent="0.35">
      <c r="B7" t="s">
        <v>577</v>
      </c>
    </row>
    <row r="8" spans="2:2" x14ac:dyDescent="0.35">
      <c r="B8" t="s">
        <v>578</v>
      </c>
    </row>
    <row r="9" spans="2:2" x14ac:dyDescent="0.35">
      <c r="B9" t="s">
        <v>582</v>
      </c>
    </row>
    <row r="10" spans="2:2" x14ac:dyDescent="0.35">
      <c r="B10" t="s">
        <v>579</v>
      </c>
    </row>
    <row r="11" spans="2:2" x14ac:dyDescent="0.35">
      <c r="B11" t="s">
        <v>580</v>
      </c>
    </row>
    <row r="12" spans="2:2" x14ac:dyDescent="0.35">
      <c r="B12" t="s">
        <v>811</v>
      </c>
    </row>
    <row r="13" spans="2:2" x14ac:dyDescent="0.35">
      <c r="B13" t="s">
        <v>581</v>
      </c>
    </row>
    <row r="14" spans="2:2" x14ac:dyDescent="0.35">
      <c r="B14" t="s">
        <v>572</v>
      </c>
    </row>
    <row r="15" spans="2:2" x14ac:dyDescent="0.35">
      <c r="B15" t="s">
        <v>583</v>
      </c>
    </row>
    <row r="16" spans="2:2" x14ac:dyDescent="0.35">
      <c r="B16" t="s">
        <v>812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58CE-C033-463A-8CA6-150592D9D5C8}">
  <sheetPr codeName="Blad7"/>
  <dimension ref="A1:J181"/>
  <sheetViews>
    <sheetView zoomScale="85" zoomScaleNormal="85" workbookViewId="0">
      <selection activeCell="B7" sqref="B7:H7"/>
    </sheetView>
  </sheetViews>
  <sheetFormatPr defaultRowHeight="14.5" x14ac:dyDescent="0.35"/>
  <cols>
    <col min="1" max="1" width="4.81640625" bestFit="1" customWidth="1"/>
    <col min="2" max="2" width="6.08984375" bestFit="1" customWidth="1"/>
    <col min="3" max="3" width="4.81640625" bestFit="1" customWidth="1"/>
    <col min="4" max="4" width="15.54296875" bestFit="1" customWidth="1"/>
    <col min="5" max="5" width="8.54296875" bestFit="1" customWidth="1"/>
    <col min="6" max="6" width="19.36328125" bestFit="1" customWidth="1"/>
    <col min="7" max="7" width="4.81640625" bestFit="1" customWidth="1"/>
  </cols>
  <sheetData>
    <row r="1" spans="1:10" ht="75.5" x14ac:dyDescent="0.35">
      <c r="A1" s="45" t="s">
        <v>584</v>
      </c>
      <c r="B1" s="45" t="s">
        <v>585</v>
      </c>
      <c r="C1" s="45" t="s">
        <v>586</v>
      </c>
      <c r="D1" s="45" t="s">
        <v>587</v>
      </c>
      <c r="E1" s="45" t="s">
        <v>589</v>
      </c>
      <c r="F1" s="45" t="s">
        <v>590</v>
      </c>
      <c r="G1" s="45" t="s">
        <v>807</v>
      </c>
      <c r="H1" s="45" t="s">
        <v>808</v>
      </c>
      <c r="I1" s="45" t="s">
        <v>588</v>
      </c>
      <c r="J1" s="45" t="s">
        <v>809</v>
      </c>
    </row>
    <row r="2" spans="1:10" x14ac:dyDescent="0.35">
      <c r="A2" s="46">
        <v>1</v>
      </c>
      <c r="B2" s="47">
        <v>26202</v>
      </c>
      <c r="C2" s="48">
        <v>23</v>
      </c>
      <c r="D2" s="47" t="s">
        <v>591</v>
      </c>
      <c r="E2" s="49" t="s">
        <v>592</v>
      </c>
      <c r="F2" s="49" t="s">
        <v>593</v>
      </c>
      <c r="G2" t="str">
        <f>IFERROR(TRIM(LEFT(tblComponenten[[#This Row],[Leerweg Vak]], SEARCH(" ", tblComponenten[[#This Row],[Leerweg Vak]])-1)), TRIM(tblComponenten[[#This Row],[Leerweg Vak]]))</f>
        <v>BB</v>
      </c>
      <c r="H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2" s="49" t="s">
        <v>37</v>
      </c>
      <c r="J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3" spans="1:10" x14ac:dyDescent="0.35">
      <c r="A3" s="46">
        <v>2</v>
      </c>
      <c r="B3" s="47">
        <v>26202</v>
      </c>
      <c r="C3" s="48">
        <v>24</v>
      </c>
      <c r="D3" s="47" t="s">
        <v>591</v>
      </c>
      <c r="E3" s="49" t="s">
        <v>592</v>
      </c>
      <c r="F3" s="49" t="s">
        <v>594</v>
      </c>
      <c r="G3" t="str">
        <f>IFERROR(TRIM(LEFT(tblComponenten[[#This Row],[Leerweg Vak]], SEARCH(" ", tblComponenten[[#This Row],[Leerweg Vak]])-1)), TRIM(tblComponenten[[#This Row],[Leerweg Vak]]))</f>
        <v>BB</v>
      </c>
      <c r="H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3" s="49" t="s">
        <v>37</v>
      </c>
      <c r="J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4" spans="1:10" x14ac:dyDescent="0.35">
      <c r="A4" s="46">
        <v>3</v>
      </c>
      <c r="B4" s="47">
        <v>26202</v>
      </c>
      <c r="C4" s="48">
        <v>27</v>
      </c>
      <c r="D4" s="47" t="s">
        <v>591</v>
      </c>
      <c r="E4" s="49" t="s">
        <v>592</v>
      </c>
      <c r="F4" s="49" t="s">
        <v>595</v>
      </c>
      <c r="G4" t="str">
        <f>IFERROR(TRIM(LEFT(tblComponenten[[#This Row],[Leerweg Vak]], SEARCH(" ", tblComponenten[[#This Row],[Leerweg Vak]])-1)), TRIM(tblComponenten[[#This Row],[Leerweg Vak]]))</f>
        <v>BB</v>
      </c>
      <c r="H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4" s="49" t="s">
        <v>37</v>
      </c>
      <c r="J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5" spans="1:10" x14ac:dyDescent="0.35">
      <c r="A5" s="46">
        <v>4</v>
      </c>
      <c r="B5" s="47">
        <v>26202</v>
      </c>
      <c r="C5" s="48">
        <v>24</v>
      </c>
      <c r="D5" s="47" t="s">
        <v>591</v>
      </c>
      <c r="E5" s="49" t="s">
        <v>592</v>
      </c>
      <c r="F5" s="49" t="s">
        <v>596</v>
      </c>
      <c r="G5" t="str">
        <f>IFERROR(TRIM(LEFT(tblComponenten[[#This Row],[Leerweg Vak]], SEARCH(" ", tblComponenten[[#This Row],[Leerweg Vak]])-1)), TRIM(tblComponenten[[#This Row],[Leerweg Vak]]))</f>
        <v>BB</v>
      </c>
      <c r="H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5" s="49" t="s">
        <v>37</v>
      </c>
      <c r="J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6" spans="1:10" x14ac:dyDescent="0.35">
      <c r="A6" s="46">
        <v>5</v>
      </c>
      <c r="B6" s="47">
        <v>26203</v>
      </c>
      <c r="C6" s="48">
        <v>23</v>
      </c>
      <c r="D6" s="47" t="s">
        <v>591</v>
      </c>
      <c r="E6" s="49" t="s">
        <v>597</v>
      </c>
      <c r="F6" s="49" t="s">
        <v>598</v>
      </c>
      <c r="G6" t="str">
        <f>IFERROR(TRIM(LEFT(tblComponenten[[#This Row],[Leerweg Vak]], SEARCH(" ", tblComponenten[[#This Row],[Leerweg Vak]])-1)), TRIM(tblComponenten[[#This Row],[Leerweg Vak]]))</f>
        <v>BB</v>
      </c>
      <c r="H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6" s="49" t="s">
        <v>40</v>
      </c>
      <c r="J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7" spans="1:10" x14ac:dyDescent="0.35">
      <c r="A7" s="46">
        <v>6</v>
      </c>
      <c r="B7" s="47">
        <v>26203</v>
      </c>
      <c r="C7" s="48">
        <v>25</v>
      </c>
      <c r="D7" s="47" t="s">
        <v>591</v>
      </c>
      <c r="E7" s="49" t="s">
        <v>597</v>
      </c>
      <c r="F7" s="49" t="s">
        <v>599</v>
      </c>
      <c r="G7" t="str">
        <f>IFERROR(TRIM(LEFT(tblComponenten[[#This Row],[Leerweg Vak]], SEARCH(" ", tblComponenten[[#This Row],[Leerweg Vak]])-1)), TRIM(tblComponenten[[#This Row],[Leerweg Vak]]))</f>
        <v>BB</v>
      </c>
      <c r="H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7" s="49" t="s">
        <v>40</v>
      </c>
      <c r="J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8" spans="1:10" x14ac:dyDescent="0.35">
      <c r="A8" s="46">
        <v>7</v>
      </c>
      <c r="B8" s="47">
        <v>26203</v>
      </c>
      <c r="C8" s="48">
        <v>27</v>
      </c>
      <c r="D8" s="47" t="s">
        <v>591</v>
      </c>
      <c r="E8" s="49" t="s">
        <v>597</v>
      </c>
      <c r="F8" s="49" t="s">
        <v>600</v>
      </c>
      <c r="G8" t="str">
        <f>IFERROR(TRIM(LEFT(tblComponenten[[#This Row],[Leerweg Vak]], SEARCH(" ", tblComponenten[[#This Row],[Leerweg Vak]])-1)), TRIM(tblComponenten[[#This Row],[Leerweg Vak]]))</f>
        <v>BB</v>
      </c>
      <c r="H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8" s="49" t="s">
        <v>40</v>
      </c>
      <c r="J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9" spans="1:10" x14ac:dyDescent="0.35">
      <c r="A9" s="46">
        <v>8</v>
      </c>
      <c r="B9" s="47">
        <v>26203</v>
      </c>
      <c r="C9" s="48">
        <v>24</v>
      </c>
      <c r="D9" s="47" t="s">
        <v>591</v>
      </c>
      <c r="E9" s="49" t="s">
        <v>597</v>
      </c>
      <c r="F9" s="49" t="s">
        <v>601</v>
      </c>
      <c r="G9" t="str">
        <f>IFERROR(TRIM(LEFT(tblComponenten[[#This Row],[Leerweg Vak]], SEARCH(" ", tblComponenten[[#This Row],[Leerweg Vak]])-1)), TRIM(tblComponenten[[#This Row],[Leerweg Vak]]))</f>
        <v>BB</v>
      </c>
      <c r="H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9" s="49" t="s">
        <v>40</v>
      </c>
      <c r="J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0" spans="1:10" x14ac:dyDescent="0.35">
      <c r="A10" s="46">
        <v>13</v>
      </c>
      <c r="B10" s="47">
        <v>26204</v>
      </c>
      <c r="C10" s="48">
        <v>26</v>
      </c>
      <c r="D10" s="47" t="s">
        <v>605</v>
      </c>
      <c r="E10" s="49" t="s">
        <v>592</v>
      </c>
      <c r="F10" s="49" t="s">
        <v>606</v>
      </c>
      <c r="G10" t="str">
        <f>IFERROR(TRIM(LEFT(tblComponenten[[#This Row],[Leerweg Vak]], SEARCH(" ", tblComponenten[[#This Row],[Leerweg Vak]])-1)), TRIM(tblComponenten[[#This Row],[Leerweg Vak]]))</f>
        <v>KB</v>
      </c>
      <c r="H1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0" s="49" t="s">
        <v>37</v>
      </c>
      <c r="J1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1" spans="1:10" x14ac:dyDescent="0.35">
      <c r="A11" s="46">
        <v>14</v>
      </c>
      <c r="B11" s="47">
        <v>26204</v>
      </c>
      <c r="C11" s="48">
        <v>25</v>
      </c>
      <c r="D11" s="47" t="s">
        <v>605</v>
      </c>
      <c r="E11" s="49" t="s">
        <v>592</v>
      </c>
      <c r="F11" s="49" t="s">
        <v>607</v>
      </c>
      <c r="G11" t="str">
        <f>IFERROR(TRIM(LEFT(tblComponenten[[#This Row],[Leerweg Vak]], SEARCH(" ", tblComponenten[[#This Row],[Leerweg Vak]])-1)), TRIM(tblComponenten[[#This Row],[Leerweg Vak]]))</f>
        <v>KB</v>
      </c>
      <c r="H1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1" s="49" t="s">
        <v>37</v>
      </c>
      <c r="J1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2" spans="1:10" x14ac:dyDescent="0.35">
      <c r="A12" s="46">
        <v>15</v>
      </c>
      <c r="B12" s="47">
        <v>26204</v>
      </c>
      <c r="C12" s="48">
        <v>28</v>
      </c>
      <c r="D12" s="47" t="s">
        <v>605</v>
      </c>
      <c r="E12" s="49" t="s">
        <v>592</v>
      </c>
      <c r="F12" s="49" t="s">
        <v>608</v>
      </c>
      <c r="G12" t="str">
        <f>IFERROR(TRIM(LEFT(tblComponenten[[#This Row],[Leerweg Vak]], SEARCH(" ", tblComponenten[[#This Row],[Leerweg Vak]])-1)), TRIM(tblComponenten[[#This Row],[Leerweg Vak]]))</f>
        <v>KB</v>
      </c>
      <c r="H1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2" s="49" t="s">
        <v>37</v>
      </c>
      <c r="J1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3" spans="1:10" x14ac:dyDescent="0.35">
      <c r="A13" s="46">
        <v>16</v>
      </c>
      <c r="B13" s="47">
        <v>26204</v>
      </c>
      <c r="C13" s="48">
        <v>25</v>
      </c>
      <c r="D13" s="47" t="s">
        <v>605</v>
      </c>
      <c r="E13" s="49" t="s">
        <v>592</v>
      </c>
      <c r="F13" s="49" t="s">
        <v>609</v>
      </c>
      <c r="G13" t="str">
        <f>IFERROR(TRIM(LEFT(tblComponenten[[#This Row],[Leerweg Vak]], SEARCH(" ", tblComponenten[[#This Row],[Leerweg Vak]])-1)), TRIM(tblComponenten[[#This Row],[Leerweg Vak]]))</f>
        <v>KB</v>
      </c>
      <c r="H1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3" s="49" t="s">
        <v>37</v>
      </c>
      <c r="J1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4" spans="1:10" x14ac:dyDescent="0.35">
      <c r="A14" s="46">
        <v>17</v>
      </c>
      <c r="B14" s="47">
        <v>26205</v>
      </c>
      <c r="C14" s="48">
        <v>26</v>
      </c>
      <c r="D14" s="47" t="s">
        <v>605</v>
      </c>
      <c r="E14" s="49" t="s">
        <v>597</v>
      </c>
      <c r="F14" s="49" t="s">
        <v>610</v>
      </c>
      <c r="G14" t="str">
        <f>IFERROR(TRIM(LEFT(tblComponenten[[#This Row],[Leerweg Vak]], SEARCH(" ", tblComponenten[[#This Row],[Leerweg Vak]])-1)), TRIM(tblComponenten[[#This Row],[Leerweg Vak]]))</f>
        <v>KB</v>
      </c>
      <c r="H1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4" s="49" t="s">
        <v>40</v>
      </c>
      <c r="J1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5" spans="1:10" x14ac:dyDescent="0.35">
      <c r="A15" s="46">
        <v>18</v>
      </c>
      <c r="B15" s="47">
        <v>26205</v>
      </c>
      <c r="C15" s="48">
        <v>26</v>
      </c>
      <c r="D15" s="47" t="s">
        <v>605</v>
      </c>
      <c r="E15" s="49" t="s">
        <v>597</v>
      </c>
      <c r="F15" s="49" t="s">
        <v>611</v>
      </c>
      <c r="G15" t="str">
        <f>IFERROR(TRIM(LEFT(tblComponenten[[#This Row],[Leerweg Vak]], SEARCH(" ", tblComponenten[[#This Row],[Leerweg Vak]])-1)), TRIM(tblComponenten[[#This Row],[Leerweg Vak]]))</f>
        <v>KB</v>
      </c>
      <c r="H1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5" s="49" t="s">
        <v>40</v>
      </c>
      <c r="J1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6" spans="1:10" x14ac:dyDescent="0.35">
      <c r="A16" s="46">
        <v>19</v>
      </c>
      <c r="B16" s="47">
        <v>26205</v>
      </c>
      <c r="C16" s="48">
        <v>28</v>
      </c>
      <c r="D16" s="47" t="s">
        <v>605</v>
      </c>
      <c r="E16" s="49" t="s">
        <v>597</v>
      </c>
      <c r="F16" s="49" t="s">
        <v>612</v>
      </c>
      <c r="G16" t="str">
        <f>IFERROR(TRIM(LEFT(tblComponenten[[#This Row],[Leerweg Vak]], SEARCH(" ", tblComponenten[[#This Row],[Leerweg Vak]])-1)), TRIM(tblComponenten[[#This Row],[Leerweg Vak]]))</f>
        <v>KB</v>
      </c>
      <c r="H1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6" s="49" t="s">
        <v>40</v>
      </c>
      <c r="J1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7" spans="1:10" x14ac:dyDescent="0.35">
      <c r="A17" s="46">
        <v>20</v>
      </c>
      <c r="B17" s="47">
        <v>26205</v>
      </c>
      <c r="C17" s="48">
        <v>26</v>
      </c>
      <c r="D17" s="47" t="s">
        <v>605</v>
      </c>
      <c r="E17" s="49" t="s">
        <v>597</v>
      </c>
      <c r="F17" s="49" t="s">
        <v>613</v>
      </c>
      <c r="G17" t="str">
        <f>IFERROR(TRIM(LEFT(tblComponenten[[#This Row],[Leerweg Vak]], SEARCH(" ", tblComponenten[[#This Row],[Leerweg Vak]])-1)), TRIM(tblComponenten[[#This Row],[Leerweg Vak]]))</f>
        <v>KB</v>
      </c>
      <c r="H1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7" s="49" t="s">
        <v>40</v>
      </c>
      <c r="J1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8" spans="1:10" x14ac:dyDescent="0.35">
      <c r="A18" s="46">
        <v>25</v>
      </c>
      <c r="B18" s="47">
        <v>26206</v>
      </c>
      <c r="C18" s="48">
        <v>43</v>
      </c>
      <c r="D18" s="47" t="s">
        <v>614</v>
      </c>
      <c r="E18" s="49" t="s">
        <v>592</v>
      </c>
      <c r="F18" s="49" t="s">
        <v>615</v>
      </c>
      <c r="G18" t="str">
        <f>IFERROR(TRIM(LEFT(tblComponenten[[#This Row],[Leerweg Vak]], SEARCH(" ", tblComponenten[[#This Row],[Leerweg Vak]])-1)), TRIM(tblComponenten[[#This Row],[Leerweg Vak]]))</f>
        <v>GL</v>
      </c>
      <c r="H1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8" s="49" t="s">
        <v>37</v>
      </c>
      <c r="J1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9" spans="1:10" x14ac:dyDescent="0.35">
      <c r="A19" s="46">
        <v>26</v>
      </c>
      <c r="B19" s="47">
        <v>26206</v>
      </c>
      <c r="C19" s="48">
        <v>42</v>
      </c>
      <c r="D19" s="47" t="s">
        <v>614</v>
      </c>
      <c r="E19" s="49" t="s">
        <v>592</v>
      </c>
      <c r="F19" s="49" t="s">
        <v>616</v>
      </c>
      <c r="G19" t="str">
        <f>IFERROR(TRIM(LEFT(tblComponenten[[#This Row],[Leerweg Vak]], SEARCH(" ", tblComponenten[[#This Row],[Leerweg Vak]])-1)), TRIM(tblComponenten[[#This Row],[Leerweg Vak]]))</f>
        <v>GL</v>
      </c>
      <c r="H1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19" s="49" t="s">
        <v>37</v>
      </c>
      <c r="J1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20" spans="1:10" x14ac:dyDescent="0.35">
      <c r="A20" s="46">
        <v>27</v>
      </c>
      <c r="B20" s="47">
        <v>26207</v>
      </c>
      <c r="C20" s="48">
        <v>43</v>
      </c>
      <c r="D20" s="47" t="s">
        <v>614</v>
      </c>
      <c r="E20" s="49" t="s">
        <v>597</v>
      </c>
      <c r="F20" s="49" t="s">
        <v>617</v>
      </c>
      <c r="G20" t="str">
        <f>IFERROR(TRIM(LEFT(tblComponenten[[#This Row],[Leerweg Vak]], SEARCH(" ", tblComponenten[[#This Row],[Leerweg Vak]])-1)), TRIM(tblComponenten[[#This Row],[Leerweg Vak]]))</f>
        <v>GL</v>
      </c>
      <c r="H2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20" s="49" t="s">
        <v>40</v>
      </c>
      <c r="J2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21" spans="1:10" x14ac:dyDescent="0.35">
      <c r="A21" s="46">
        <v>28</v>
      </c>
      <c r="B21" s="47">
        <v>26207</v>
      </c>
      <c r="C21" s="48">
        <v>42</v>
      </c>
      <c r="D21" s="47" t="s">
        <v>614</v>
      </c>
      <c r="E21" s="49" t="s">
        <v>597</v>
      </c>
      <c r="F21" s="49" t="s">
        <v>618</v>
      </c>
      <c r="G21" t="str">
        <f>IFERROR(TRIM(LEFT(tblComponenten[[#This Row],[Leerweg Vak]], SEARCH(" ", tblComponenten[[#This Row],[Leerweg Vak]])-1)), TRIM(tblComponenten[[#This Row],[Leerweg Vak]]))</f>
        <v>GL</v>
      </c>
      <c r="H2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BWI</v>
      </c>
      <c r="I21" s="49" t="s">
        <v>40</v>
      </c>
      <c r="J2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22" spans="1:10" x14ac:dyDescent="0.35">
      <c r="A22" s="46">
        <v>31</v>
      </c>
      <c r="B22" s="47">
        <v>26208</v>
      </c>
      <c r="C22" s="48">
        <v>13</v>
      </c>
      <c r="D22" s="47" t="s">
        <v>619</v>
      </c>
      <c r="E22" s="49" t="s">
        <v>592</v>
      </c>
      <c r="F22" s="49" t="s">
        <v>620</v>
      </c>
      <c r="G22" t="str">
        <f>IFERROR(TRIM(LEFT(tblComponenten[[#This Row],[Leerweg Vak]], SEARCH(" ", tblComponenten[[#This Row],[Leerweg Vak]])-1)), TRIM(tblComponenten[[#This Row],[Leerweg Vak]]))</f>
        <v>BB</v>
      </c>
      <c r="H2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2" s="49" t="s">
        <v>37</v>
      </c>
      <c r="J2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23" spans="1:10" x14ac:dyDescent="0.35">
      <c r="A23" s="46">
        <v>32</v>
      </c>
      <c r="B23" s="47">
        <v>26208</v>
      </c>
      <c r="C23" s="48">
        <v>37</v>
      </c>
      <c r="D23" s="47" t="s">
        <v>619</v>
      </c>
      <c r="E23" s="49" t="s">
        <v>592</v>
      </c>
      <c r="F23" s="49" t="s">
        <v>621</v>
      </c>
      <c r="G23" t="str">
        <f>IFERROR(TRIM(LEFT(tblComponenten[[#This Row],[Leerweg Vak]], SEARCH(" ", tblComponenten[[#This Row],[Leerweg Vak]])-1)), TRIM(tblComponenten[[#This Row],[Leerweg Vak]]))</f>
        <v>BB</v>
      </c>
      <c r="H2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3" s="49" t="s">
        <v>37</v>
      </c>
      <c r="J2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24" spans="1:10" x14ac:dyDescent="0.35">
      <c r="A24" s="46">
        <v>33</v>
      </c>
      <c r="B24" s="47">
        <v>26208</v>
      </c>
      <c r="C24" s="48">
        <v>25</v>
      </c>
      <c r="D24" s="47" t="s">
        <v>619</v>
      </c>
      <c r="E24" s="49" t="s">
        <v>592</v>
      </c>
      <c r="F24" s="49" t="s">
        <v>622</v>
      </c>
      <c r="G24" t="str">
        <f>IFERROR(TRIM(LEFT(tblComponenten[[#This Row],[Leerweg Vak]], SEARCH(" ", tblComponenten[[#This Row],[Leerweg Vak]])-1)), TRIM(tblComponenten[[#This Row],[Leerweg Vak]]))</f>
        <v>BB</v>
      </c>
      <c r="H2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4" s="49" t="s">
        <v>37</v>
      </c>
      <c r="J2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25" spans="1:10" x14ac:dyDescent="0.35">
      <c r="A25" s="46">
        <v>34</v>
      </c>
      <c r="B25" s="47">
        <v>26208</v>
      </c>
      <c r="C25" s="48">
        <v>25</v>
      </c>
      <c r="D25" s="47" t="s">
        <v>619</v>
      </c>
      <c r="E25" s="49" t="s">
        <v>592</v>
      </c>
      <c r="F25" s="49" t="s">
        <v>623</v>
      </c>
      <c r="G25" t="str">
        <f>IFERROR(TRIM(LEFT(tblComponenten[[#This Row],[Leerweg Vak]], SEARCH(" ", tblComponenten[[#This Row],[Leerweg Vak]])-1)), TRIM(tblComponenten[[#This Row],[Leerweg Vak]]))</f>
        <v>BB</v>
      </c>
      <c r="H2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5" s="49" t="s">
        <v>37</v>
      </c>
      <c r="J2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26" spans="1:10" x14ac:dyDescent="0.35">
      <c r="A26" s="46">
        <v>35</v>
      </c>
      <c r="B26" s="47">
        <v>26209</v>
      </c>
      <c r="C26" s="48">
        <v>13</v>
      </c>
      <c r="D26" s="47" t="s">
        <v>619</v>
      </c>
      <c r="E26" s="49" t="s">
        <v>597</v>
      </c>
      <c r="F26" s="49" t="s">
        <v>624</v>
      </c>
      <c r="G26" t="str">
        <f>IFERROR(TRIM(LEFT(tblComponenten[[#This Row],[Leerweg Vak]], SEARCH(" ", tblComponenten[[#This Row],[Leerweg Vak]])-1)), TRIM(tblComponenten[[#This Row],[Leerweg Vak]]))</f>
        <v>BB</v>
      </c>
      <c r="H2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6" s="49" t="s">
        <v>40</v>
      </c>
      <c r="J2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27" spans="1:10" x14ac:dyDescent="0.35">
      <c r="A27" s="46">
        <v>36</v>
      </c>
      <c r="B27" s="47">
        <v>26209</v>
      </c>
      <c r="C27" s="48">
        <v>37</v>
      </c>
      <c r="D27" s="47" t="s">
        <v>619</v>
      </c>
      <c r="E27" s="49" t="s">
        <v>597</v>
      </c>
      <c r="F27" s="49" t="s">
        <v>625</v>
      </c>
      <c r="G27" t="str">
        <f>IFERROR(TRIM(LEFT(tblComponenten[[#This Row],[Leerweg Vak]], SEARCH(" ", tblComponenten[[#This Row],[Leerweg Vak]])-1)), TRIM(tblComponenten[[#This Row],[Leerweg Vak]]))</f>
        <v>BB</v>
      </c>
      <c r="H2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7" s="49" t="s">
        <v>40</v>
      </c>
      <c r="J2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28" spans="1:10" x14ac:dyDescent="0.35">
      <c r="A28" s="46">
        <v>37</v>
      </c>
      <c r="B28" s="47">
        <v>26209</v>
      </c>
      <c r="C28" s="48">
        <v>25</v>
      </c>
      <c r="D28" s="47" t="s">
        <v>619</v>
      </c>
      <c r="E28" s="49" t="s">
        <v>597</v>
      </c>
      <c r="F28" s="49" t="s">
        <v>626</v>
      </c>
      <c r="G28" t="str">
        <f>IFERROR(TRIM(LEFT(tblComponenten[[#This Row],[Leerweg Vak]], SEARCH(" ", tblComponenten[[#This Row],[Leerweg Vak]])-1)), TRIM(tblComponenten[[#This Row],[Leerweg Vak]]))</f>
        <v>BB</v>
      </c>
      <c r="H2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8" s="49" t="s">
        <v>40</v>
      </c>
      <c r="J2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29" spans="1:10" x14ac:dyDescent="0.35">
      <c r="A29" s="46">
        <v>38</v>
      </c>
      <c r="B29" s="47">
        <v>26209</v>
      </c>
      <c r="C29" s="48">
        <v>25</v>
      </c>
      <c r="D29" s="47" t="s">
        <v>619</v>
      </c>
      <c r="E29" s="49" t="s">
        <v>597</v>
      </c>
      <c r="F29" s="49" t="s">
        <v>627</v>
      </c>
      <c r="G29" t="str">
        <f>IFERROR(TRIM(LEFT(tblComponenten[[#This Row],[Leerweg Vak]], SEARCH(" ", tblComponenten[[#This Row],[Leerweg Vak]])-1)), TRIM(tblComponenten[[#This Row],[Leerweg Vak]]))</f>
        <v>BB</v>
      </c>
      <c r="H2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29" s="49" t="s">
        <v>40</v>
      </c>
      <c r="J2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30" spans="1:10" x14ac:dyDescent="0.35">
      <c r="A30" s="46">
        <v>43</v>
      </c>
      <c r="B30" s="47">
        <v>26210</v>
      </c>
      <c r="C30" s="48">
        <v>14</v>
      </c>
      <c r="D30" s="47" t="s">
        <v>628</v>
      </c>
      <c r="E30" s="49" t="s">
        <v>592</v>
      </c>
      <c r="F30" s="49" t="s">
        <v>629</v>
      </c>
      <c r="G30" t="str">
        <f>IFERROR(TRIM(LEFT(tblComponenten[[#This Row],[Leerweg Vak]], SEARCH(" ", tblComponenten[[#This Row],[Leerweg Vak]])-1)), TRIM(tblComponenten[[#This Row],[Leerweg Vak]]))</f>
        <v>KB</v>
      </c>
      <c r="H3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0" s="49" t="s">
        <v>37</v>
      </c>
      <c r="J3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31" spans="1:10" x14ac:dyDescent="0.35">
      <c r="A31" s="46">
        <v>44</v>
      </c>
      <c r="B31" s="47">
        <v>26210</v>
      </c>
      <c r="C31" s="48">
        <v>41</v>
      </c>
      <c r="D31" s="47" t="s">
        <v>628</v>
      </c>
      <c r="E31" s="49" t="s">
        <v>592</v>
      </c>
      <c r="F31" s="49" t="s">
        <v>630</v>
      </c>
      <c r="G31" t="str">
        <f>IFERROR(TRIM(LEFT(tblComponenten[[#This Row],[Leerweg Vak]], SEARCH(" ", tblComponenten[[#This Row],[Leerweg Vak]])-1)), TRIM(tblComponenten[[#This Row],[Leerweg Vak]]))</f>
        <v>KB</v>
      </c>
      <c r="H3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1" s="49" t="s">
        <v>37</v>
      </c>
      <c r="J3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32" spans="1:10" x14ac:dyDescent="0.35">
      <c r="A32" s="46">
        <v>45</v>
      </c>
      <c r="B32" s="47">
        <v>26210</v>
      </c>
      <c r="C32" s="48">
        <v>27</v>
      </c>
      <c r="D32" s="47" t="s">
        <v>628</v>
      </c>
      <c r="E32" s="49" t="s">
        <v>592</v>
      </c>
      <c r="F32" s="49" t="s">
        <v>631</v>
      </c>
      <c r="G32" t="str">
        <f>IFERROR(TRIM(LEFT(tblComponenten[[#This Row],[Leerweg Vak]], SEARCH(" ", tblComponenten[[#This Row],[Leerweg Vak]])-1)), TRIM(tblComponenten[[#This Row],[Leerweg Vak]]))</f>
        <v>KB</v>
      </c>
      <c r="H3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2" s="49" t="s">
        <v>37</v>
      </c>
      <c r="J3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33" spans="1:10" x14ac:dyDescent="0.35">
      <c r="A33" s="46">
        <v>46</v>
      </c>
      <c r="B33" s="47">
        <v>26210</v>
      </c>
      <c r="C33" s="48">
        <v>28</v>
      </c>
      <c r="D33" s="47" t="s">
        <v>628</v>
      </c>
      <c r="E33" s="49" t="s">
        <v>592</v>
      </c>
      <c r="F33" s="49" t="s">
        <v>632</v>
      </c>
      <c r="G33" t="str">
        <f>IFERROR(TRIM(LEFT(tblComponenten[[#This Row],[Leerweg Vak]], SEARCH(" ", tblComponenten[[#This Row],[Leerweg Vak]])-1)), TRIM(tblComponenten[[#This Row],[Leerweg Vak]]))</f>
        <v>KB</v>
      </c>
      <c r="H3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3" s="49" t="s">
        <v>37</v>
      </c>
      <c r="J3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34" spans="1:10" x14ac:dyDescent="0.35">
      <c r="A34" s="46">
        <v>47</v>
      </c>
      <c r="B34" s="47">
        <v>26211</v>
      </c>
      <c r="C34" s="48">
        <v>14</v>
      </c>
      <c r="D34" s="47" t="s">
        <v>628</v>
      </c>
      <c r="E34" s="49" t="s">
        <v>597</v>
      </c>
      <c r="F34" s="49" t="s">
        <v>633</v>
      </c>
      <c r="G34" t="str">
        <f>IFERROR(TRIM(LEFT(tblComponenten[[#This Row],[Leerweg Vak]], SEARCH(" ", tblComponenten[[#This Row],[Leerweg Vak]])-1)), TRIM(tblComponenten[[#This Row],[Leerweg Vak]]))</f>
        <v>KB</v>
      </c>
      <c r="H3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4" s="49" t="s">
        <v>40</v>
      </c>
      <c r="J3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35" spans="1:10" x14ac:dyDescent="0.35">
      <c r="A35" s="46">
        <v>48</v>
      </c>
      <c r="B35" s="47">
        <v>26211</v>
      </c>
      <c r="C35" s="48">
        <v>41</v>
      </c>
      <c r="D35" s="47" t="s">
        <v>628</v>
      </c>
      <c r="E35" s="49" t="s">
        <v>597</v>
      </c>
      <c r="F35" s="49" t="s">
        <v>634</v>
      </c>
      <c r="G35" t="str">
        <f>IFERROR(TRIM(LEFT(tblComponenten[[#This Row],[Leerweg Vak]], SEARCH(" ", tblComponenten[[#This Row],[Leerweg Vak]])-1)), TRIM(tblComponenten[[#This Row],[Leerweg Vak]]))</f>
        <v>KB</v>
      </c>
      <c r="H3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5" s="49" t="s">
        <v>40</v>
      </c>
      <c r="J3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36" spans="1:10" x14ac:dyDescent="0.35">
      <c r="A36" s="46">
        <v>49</v>
      </c>
      <c r="B36" s="47">
        <v>26211</v>
      </c>
      <c r="C36" s="48">
        <v>27</v>
      </c>
      <c r="D36" s="47" t="s">
        <v>628</v>
      </c>
      <c r="E36" s="49" t="s">
        <v>597</v>
      </c>
      <c r="F36" s="49" t="s">
        <v>635</v>
      </c>
      <c r="G36" t="str">
        <f>IFERROR(TRIM(LEFT(tblComponenten[[#This Row],[Leerweg Vak]], SEARCH(" ", tblComponenten[[#This Row],[Leerweg Vak]])-1)), TRIM(tblComponenten[[#This Row],[Leerweg Vak]]))</f>
        <v>KB</v>
      </c>
      <c r="H3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6" s="49" t="s">
        <v>40</v>
      </c>
      <c r="J3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37" spans="1:10" x14ac:dyDescent="0.35">
      <c r="A37" s="46">
        <v>50</v>
      </c>
      <c r="B37" s="47">
        <v>26211</v>
      </c>
      <c r="C37" s="48">
        <v>28</v>
      </c>
      <c r="D37" s="47" t="s">
        <v>628</v>
      </c>
      <c r="E37" s="49" t="s">
        <v>597</v>
      </c>
      <c r="F37" s="49" t="s">
        <v>636</v>
      </c>
      <c r="G37" t="str">
        <f>IFERROR(TRIM(LEFT(tblComponenten[[#This Row],[Leerweg Vak]], SEARCH(" ", tblComponenten[[#This Row],[Leerweg Vak]])-1)), TRIM(tblComponenten[[#This Row],[Leerweg Vak]]))</f>
        <v>KB</v>
      </c>
      <c r="H3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7" s="49" t="s">
        <v>40</v>
      </c>
      <c r="J3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38" spans="1:10" x14ac:dyDescent="0.35">
      <c r="A38" s="46">
        <v>55</v>
      </c>
      <c r="B38" s="47">
        <v>26212</v>
      </c>
      <c r="C38" s="48">
        <v>44</v>
      </c>
      <c r="D38" s="47" t="s">
        <v>637</v>
      </c>
      <c r="E38" s="49" t="s">
        <v>592</v>
      </c>
      <c r="F38" s="49" t="s">
        <v>638</v>
      </c>
      <c r="G38" t="str">
        <f>IFERROR(TRIM(LEFT(tblComponenten[[#This Row],[Leerweg Vak]], SEARCH(" ", tblComponenten[[#This Row],[Leerweg Vak]])-1)), TRIM(tblComponenten[[#This Row],[Leerweg Vak]]))</f>
        <v>GL</v>
      </c>
      <c r="H3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8" s="49" t="s">
        <v>37</v>
      </c>
      <c r="J3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39" spans="1:10" x14ac:dyDescent="0.35">
      <c r="A39" s="46">
        <v>56</v>
      </c>
      <c r="B39" s="47">
        <v>26212</v>
      </c>
      <c r="C39" s="48">
        <v>39</v>
      </c>
      <c r="D39" s="47" t="s">
        <v>637</v>
      </c>
      <c r="E39" s="49" t="s">
        <v>592</v>
      </c>
      <c r="F39" s="49" t="s">
        <v>639</v>
      </c>
      <c r="G39" t="str">
        <f>IFERROR(TRIM(LEFT(tblComponenten[[#This Row],[Leerweg Vak]], SEARCH(" ", tblComponenten[[#This Row],[Leerweg Vak]])-1)), TRIM(tblComponenten[[#This Row],[Leerweg Vak]]))</f>
        <v>GL</v>
      </c>
      <c r="H3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39" s="49" t="s">
        <v>37</v>
      </c>
      <c r="J3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40" spans="1:10" x14ac:dyDescent="0.35">
      <c r="A40" s="46">
        <v>57</v>
      </c>
      <c r="B40" s="47">
        <v>26213</v>
      </c>
      <c r="C40" s="48">
        <v>44</v>
      </c>
      <c r="D40" s="47" t="s">
        <v>637</v>
      </c>
      <c r="E40" s="49" t="s">
        <v>597</v>
      </c>
      <c r="F40" s="49" t="s">
        <v>640</v>
      </c>
      <c r="G40" t="str">
        <f>IFERROR(TRIM(LEFT(tblComponenten[[#This Row],[Leerweg Vak]], SEARCH(" ", tblComponenten[[#This Row],[Leerweg Vak]])-1)), TRIM(tblComponenten[[#This Row],[Leerweg Vak]]))</f>
        <v>GL</v>
      </c>
      <c r="H4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40" s="49" t="s">
        <v>40</v>
      </c>
      <c r="J4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41" spans="1:10" x14ac:dyDescent="0.35">
      <c r="A41" s="46">
        <v>58</v>
      </c>
      <c r="B41" s="47">
        <v>26213</v>
      </c>
      <c r="C41" s="48">
        <v>39</v>
      </c>
      <c r="D41" s="47" t="s">
        <v>637</v>
      </c>
      <c r="E41" s="49" t="s">
        <v>597</v>
      </c>
      <c r="F41" s="49" t="s">
        <v>641</v>
      </c>
      <c r="G41" t="str">
        <f>IFERROR(TRIM(LEFT(tblComponenten[[#This Row],[Leerweg Vak]], SEARCH(" ", tblComponenten[[#This Row],[Leerweg Vak]])-1)), TRIM(tblComponenten[[#This Row],[Leerweg Vak]]))</f>
        <v>GL</v>
      </c>
      <c r="H4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PIE</v>
      </c>
      <c r="I41" s="49" t="s">
        <v>40</v>
      </c>
      <c r="J4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42" spans="1:10" x14ac:dyDescent="0.35">
      <c r="A42" s="46">
        <v>61</v>
      </c>
      <c r="B42" s="47">
        <v>26214</v>
      </c>
      <c r="C42" s="48">
        <v>36</v>
      </c>
      <c r="D42" s="47" t="s">
        <v>642</v>
      </c>
      <c r="E42" s="49" t="s">
        <v>592</v>
      </c>
      <c r="F42" s="49" t="s">
        <v>643</v>
      </c>
      <c r="G42" t="str">
        <f>IFERROR(TRIM(LEFT(tblComponenten[[#This Row],[Leerweg Vak]], SEARCH(" ", tblComponenten[[#This Row],[Leerweg Vak]])-1)), TRIM(tblComponenten[[#This Row],[Leerweg Vak]]))</f>
        <v>BB</v>
      </c>
      <c r="H4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2" s="49" t="s">
        <v>37</v>
      </c>
      <c r="J4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43" spans="1:10" x14ac:dyDescent="0.35">
      <c r="A43" s="46">
        <v>62</v>
      </c>
      <c r="B43" s="47">
        <v>26214</v>
      </c>
      <c r="C43" s="48">
        <v>36</v>
      </c>
      <c r="D43" s="47" t="s">
        <v>642</v>
      </c>
      <c r="E43" s="49" t="s">
        <v>592</v>
      </c>
      <c r="F43" s="49" t="s">
        <v>644</v>
      </c>
      <c r="G43" t="str">
        <f>IFERROR(TRIM(LEFT(tblComponenten[[#This Row],[Leerweg Vak]], SEARCH(" ", tblComponenten[[#This Row],[Leerweg Vak]])-1)), TRIM(tblComponenten[[#This Row],[Leerweg Vak]]))</f>
        <v>BB</v>
      </c>
      <c r="H4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3" s="49" t="s">
        <v>37</v>
      </c>
      <c r="J4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44" spans="1:10" x14ac:dyDescent="0.35">
      <c r="A44" s="46">
        <v>63</v>
      </c>
      <c r="B44" s="47">
        <v>26214</v>
      </c>
      <c r="C44" s="48">
        <v>36</v>
      </c>
      <c r="D44" s="47" t="s">
        <v>642</v>
      </c>
      <c r="E44" s="49" t="s">
        <v>592</v>
      </c>
      <c r="F44" s="49" t="s">
        <v>645</v>
      </c>
      <c r="G44" t="str">
        <f>IFERROR(TRIM(LEFT(tblComponenten[[#This Row],[Leerweg Vak]], SEARCH(" ", tblComponenten[[#This Row],[Leerweg Vak]])-1)), TRIM(tblComponenten[[#This Row],[Leerweg Vak]]))</f>
        <v>BB</v>
      </c>
      <c r="H4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4" s="49" t="s">
        <v>37</v>
      </c>
      <c r="J4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45" spans="1:10" x14ac:dyDescent="0.35">
      <c r="A45" s="46">
        <v>64</v>
      </c>
      <c r="B45" s="47">
        <v>26214</v>
      </c>
      <c r="C45" s="48">
        <v>36</v>
      </c>
      <c r="D45" s="47" t="s">
        <v>642</v>
      </c>
      <c r="E45" s="49" t="s">
        <v>592</v>
      </c>
      <c r="F45" s="49" t="s">
        <v>646</v>
      </c>
      <c r="G45" t="str">
        <f>IFERROR(TRIM(LEFT(tblComponenten[[#This Row],[Leerweg Vak]], SEARCH(" ", tblComponenten[[#This Row],[Leerweg Vak]])-1)), TRIM(tblComponenten[[#This Row],[Leerweg Vak]]))</f>
        <v>BB</v>
      </c>
      <c r="H4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5" s="49" t="s">
        <v>37</v>
      </c>
      <c r="J4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46" spans="1:10" x14ac:dyDescent="0.35">
      <c r="A46" s="46">
        <v>65</v>
      </c>
      <c r="B46" s="47">
        <v>26215</v>
      </c>
      <c r="C46" s="48">
        <v>36</v>
      </c>
      <c r="D46" s="47" t="s">
        <v>642</v>
      </c>
      <c r="E46" s="49" t="s">
        <v>597</v>
      </c>
      <c r="F46" s="49" t="s">
        <v>647</v>
      </c>
      <c r="G46" t="str">
        <f>IFERROR(TRIM(LEFT(tblComponenten[[#This Row],[Leerweg Vak]], SEARCH(" ", tblComponenten[[#This Row],[Leerweg Vak]])-1)), TRIM(tblComponenten[[#This Row],[Leerweg Vak]]))</f>
        <v>BB</v>
      </c>
      <c r="H4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6" s="49" t="s">
        <v>40</v>
      </c>
      <c r="J4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47" spans="1:10" x14ac:dyDescent="0.35">
      <c r="A47" s="46">
        <v>66</v>
      </c>
      <c r="B47" s="47">
        <v>26215</v>
      </c>
      <c r="C47" s="48">
        <v>36</v>
      </c>
      <c r="D47" s="47" t="s">
        <v>642</v>
      </c>
      <c r="E47" s="49" t="s">
        <v>597</v>
      </c>
      <c r="F47" s="49" t="s">
        <v>648</v>
      </c>
      <c r="G47" t="str">
        <f>IFERROR(TRIM(LEFT(tblComponenten[[#This Row],[Leerweg Vak]], SEARCH(" ", tblComponenten[[#This Row],[Leerweg Vak]])-1)), TRIM(tblComponenten[[#This Row],[Leerweg Vak]]))</f>
        <v>BB</v>
      </c>
      <c r="H4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7" s="49" t="s">
        <v>40</v>
      </c>
      <c r="J4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48" spans="1:10" x14ac:dyDescent="0.35">
      <c r="A48" s="46">
        <v>67</v>
      </c>
      <c r="B48" s="47">
        <v>26215</v>
      </c>
      <c r="C48" s="48">
        <v>36</v>
      </c>
      <c r="D48" s="47" t="s">
        <v>642</v>
      </c>
      <c r="E48" s="49" t="s">
        <v>597</v>
      </c>
      <c r="F48" s="49" t="s">
        <v>649</v>
      </c>
      <c r="G48" t="str">
        <f>IFERROR(TRIM(LEFT(tblComponenten[[#This Row],[Leerweg Vak]], SEARCH(" ", tblComponenten[[#This Row],[Leerweg Vak]])-1)), TRIM(tblComponenten[[#This Row],[Leerweg Vak]]))</f>
        <v>BB</v>
      </c>
      <c r="H4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8" s="49" t="s">
        <v>40</v>
      </c>
      <c r="J4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49" spans="1:10" x14ac:dyDescent="0.35">
      <c r="A49" s="46">
        <v>68</v>
      </c>
      <c r="B49" s="47">
        <v>26215</v>
      </c>
      <c r="C49" s="48">
        <v>36</v>
      </c>
      <c r="D49" s="47" t="s">
        <v>642</v>
      </c>
      <c r="E49" s="49" t="s">
        <v>597</v>
      </c>
      <c r="F49" s="49" t="s">
        <v>650</v>
      </c>
      <c r="G49" t="str">
        <f>IFERROR(TRIM(LEFT(tblComponenten[[#This Row],[Leerweg Vak]], SEARCH(" ", tblComponenten[[#This Row],[Leerweg Vak]])-1)), TRIM(tblComponenten[[#This Row],[Leerweg Vak]]))</f>
        <v>BB</v>
      </c>
      <c r="H4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49" s="49" t="s">
        <v>40</v>
      </c>
      <c r="J4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50" spans="1:10" x14ac:dyDescent="0.35">
      <c r="A50" s="46">
        <v>73</v>
      </c>
      <c r="B50" s="47">
        <v>26216</v>
      </c>
      <c r="C50" s="48">
        <v>36</v>
      </c>
      <c r="D50" s="47" t="s">
        <v>651</v>
      </c>
      <c r="E50" s="49" t="s">
        <v>592</v>
      </c>
      <c r="F50" s="49" t="s">
        <v>652</v>
      </c>
      <c r="G50" t="str">
        <f>IFERROR(TRIM(LEFT(tblComponenten[[#This Row],[Leerweg Vak]], SEARCH(" ", tblComponenten[[#This Row],[Leerweg Vak]])-1)), TRIM(tblComponenten[[#This Row],[Leerweg Vak]]))</f>
        <v>KB</v>
      </c>
      <c r="H5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0" s="49" t="s">
        <v>37</v>
      </c>
      <c r="J5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51" spans="1:10" x14ac:dyDescent="0.35">
      <c r="A51" s="46">
        <v>74</v>
      </c>
      <c r="B51" s="47">
        <v>26216</v>
      </c>
      <c r="C51" s="48">
        <v>36</v>
      </c>
      <c r="D51" s="47" t="s">
        <v>651</v>
      </c>
      <c r="E51" s="49" t="s">
        <v>592</v>
      </c>
      <c r="F51" s="49" t="s">
        <v>653</v>
      </c>
      <c r="G51" t="str">
        <f>IFERROR(TRIM(LEFT(tblComponenten[[#This Row],[Leerweg Vak]], SEARCH(" ", tblComponenten[[#This Row],[Leerweg Vak]])-1)), TRIM(tblComponenten[[#This Row],[Leerweg Vak]]))</f>
        <v>KB</v>
      </c>
      <c r="H5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1" s="49" t="s">
        <v>37</v>
      </c>
      <c r="J5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52" spans="1:10" x14ac:dyDescent="0.35">
      <c r="A52" s="46">
        <v>75</v>
      </c>
      <c r="B52" s="47">
        <v>26216</v>
      </c>
      <c r="C52" s="48">
        <v>36</v>
      </c>
      <c r="D52" s="47" t="s">
        <v>651</v>
      </c>
      <c r="E52" s="49" t="s">
        <v>592</v>
      </c>
      <c r="F52" s="49" t="s">
        <v>654</v>
      </c>
      <c r="G52" t="str">
        <f>IFERROR(TRIM(LEFT(tblComponenten[[#This Row],[Leerweg Vak]], SEARCH(" ", tblComponenten[[#This Row],[Leerweg Vak]])-1)), TRIM(tblComponenten[[#This Row],[Leerweg Vak]]))</f>
        <v>KB</v>
      </c>
      <c r="H5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2" s="49" t="s">
        <v>37</v>
      </c>
      <c r="J5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53" spans="1:10" x14ac:dyDescent="0.35">
      <c r="A53" s="46">
        <v>76</v>
      </c>
      <c r="B53" s="47">
        <v>26216</v>
      </c>
      <c r="C53" s="48">
        <v>36</v>
      </c>
      <c r="D53" s="47" t="s">
        <v>651</v>
      </c>
      <c r="E53" s="49" t="s">
        <v>592</v>
      </c>
      <c r="F53" s="49" t="s">
        <v>655</v>
      </c>
      <c r="G53" t="str">
        <f>IFERROR(TRIM(LEFT(tblComponenten[[#This Row],[Leerweg Vak]], SEARCH(" ", tblComponenten[[#This Row],[Leerweg Vak]])-1)), TRIM(tblComponenten[[#This Row],[Leerweg Vak]]))</f>
        <v>KB</v>
      </c>
      <c r="H5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3" s="49" t="s">
        <v>37</v>
      </c>
      <c r="J5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54" spans="1:10" x14ac:dyDescent="0.35">
      <c r="A54" s="46">
        <v>77</v>
      </c>
      <c r="B54" s="47">
        <v>26217</v>
      </c>
      <c r="C54" s="48">
        <v>36</v>
      </c>
      <c r="D54" s="47" t="s">
        <v>651</v>
      </c>
      <c r="E54" s="49" t="s">
        <v>597</v>
      </c>
      <c r="F54" s="49" t="s">
        <v>656</v>
      </c>
      <c r="G54" t="str">
        <f>IFERROR(TRIM(LEFT(tblComponenten[[#This Row],[Leerweg Vak]], SEARCH(" ", tblComponenten[[#This Row],[Leerweg Vak]])-1)), TRIM(tblComponenten[[#This Row],[Leerweg Vak]]))</f>
        <v>KB</v>
      </c>
      <c r="H5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4" s="49" t="s">
        <v>40</v>
      </c>
      <c r="J5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55" spans="1:10" x14ac:dyDescent="0.35">
      <c r="A55" s="46">
        <v>78</v>
      </c>
      <c r="B55" s="47">
        <v>26217</v>
      </c>
      <c r="C55" s="48">
        <v>36</v>
      </c>
      <c r="D55" s="47" t="s">
        <v>651</v>
      </c>
      <c r="E55" s="49" t="s">
        <v>597</v>
      </c>
      <c r="F55" s="49" t="s">
        <v>657</v>
      </c>
      <c r="G55" t="str">
        <f>IFERROR(TRIM(LEFT(tblComponenten[[#This Row],[Leerweg Vak]], SEARCH(" ", tblComponenten[[#This Row],[Leerweg Vak]])-1)), TRIM(tblComponenten[[#This Row],[Leerweg Vak]]))</f>
        <v>KB</v>
      </c>
      <c r="H5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5" s="49" t="s">
        <v>40</v>
      </c>
      <c r="J5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56" spans="1:10" x14ac:dyDescent="0.35">
      <c r="A56" s="46">
        <v>79</v>
      </c>
      <c r="B56" s="47">
        <v>26217</v>
      </c>
      <c r="C56" s="48">
        <v>36</v>
      </c>
      <c r="D56" s="47" t="s">
        <v>651</v>
      </c>
      <c r="E56" s="49" t="s">
        <v>597</v>
      </c>
      <c r="F56" s="49" t="s">
        <v>658</v>
      </c>
      <c r="G56" t="str">
        <f>IFERROR(TRIM(LEFT(tblComponenten[[#This Row],[Leerweg Vak]], SEARCH(" ", tblComponenten[[#This Row],[Leerweg Vak]])-1)), TRIM(tblComponenten[[#This Row],[Leerweg Vak]]))</f>
        <v>KB</v>
      </c>
      <c r="H5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6" s="49" t="s">
        <v>40</v>
      </c>
      <c r="J5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57" spans="1:10" x14ac:dyDescent="0.35">
      <c r="A57" s="46">
        <v>80</v>
      </c>
      <c r="B57" s="47">
        <v>26217</v>
      </c>
      <c r="C57" s="48">
        <v>36</v>
      </c>
      <c r="D57" s="47" t="s">
        <v>651</v>
      </c>
      <c r="E57" s="49" t="s">
        <v>597</v>
      </c>
      <c r="F57" s="49" t="s">
        <v>659</v>
      </c>
      <c r="G57" t="str">
        <f>IFERROR(TRIM(LEFT(tblComponenten[[#This Row],[Leerweg Vak]], SEARCH(" ", tblComponenten[[#This Row],[Leerweg Vak]])-1)), TRIM(tblComponenten[[#This Row],[Leerweg Vak]]))</f>
        <v>KB</v>
      </c>
      <c r="H5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7" s="49" t="s">
        <v>40</v>
      </c>
      <c r="J5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58" spans="1:10" x14ac:dyDescent="0.35">
      <c r="A58" s="46">
        <v>85</v>
      </c>
      <c r="B58" s="47">
        <v>26218</v>
      </c>
      <c r="C58" s="48">
        <v>46</v>
      </c>
      <c r="D58" s="47" t="s">
        <v>660</v>
      </c>
      <c r="E58" s="49" t="s">
        <v>592</v>
      </c>
      <c r="F58" s="49" t="s">
        <v>661</v>
      </c>
      <c r="G58" t="str">
        <f>IFERROR(TRIM(LEFT(tblComponenten[[#This Row],[Leerweg Vak]], SEARCH(" ", tblComponenten[[#This Row],[Leerweg Vak]])-1)), TRIM(tblComponenten[[#This Row],[Leerweg Vak]]))</f>
        <v>GL</v>
      </c>
      <c r="H5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8" s="49" t="s">
        <v>37</v>
      </c>
      <c r="J5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59" spans="1:10" x14ac:dyDescent="0.35">
      <c r="A59" s="46">
        <v>86</v>
      </c>
      <c r="B59" s="47">
        <v>26218</v>
      </c>
      <c r="C59" s="48">
        <v>46</v>
      </c>
      <c r="D59" s="47" t="s">
        <v>660</v>
      </c>
      <c r="E59" s="49" t="s">
        <v>592</v>
      </c>
      <c r="F59" s="49" t="s">
        <v>662</v>
      </c>
      <c r="G59" t="str">
        <f>IFERROR(TRIM(LEFT(tblComponenten[[#This Row],[Leerweg Vak]], SEARCH(" ", tblComponenten[[#This Row],[Leerweg Vak]])-1)), TRIM(tblComponenten[[#This Row],[Leerweg Vak]]))</f>
        <v>GL</v>
      </c>
      <c r="H5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59" s="49" t="s">
        <v>37</v>
      </c>
      <c r="J5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60" spans="1:10" x14ac:dyDescent="0.35">
      <c r="A60" s="46">
        <v>87</v>
      </c>
      <c r="B60" s="47">
        <v>26219</v>
      </c>
      <c r="C60" s="48">
        <v>46</v>
      </c>
      <c r="D60" s="47" t="s">
        <v>660</v>
      </c>
      <c r="E60" s="49" t="s">
        <v>597</v>
      </c>
      <c r="F60" s="49" t="s">
        <v>663</v>
      </c>
      <c r="G60" t="str">
        <f>IFERROR(TRIM(LEFT(tblComponenten[[#This Row],[Leerweg Vak]], SEARCH(" ", tblComponenten[[#This Row],[Leerweg Vak]])-1)), TRIM(tblComponenten[[#This Row],[Leerweg Vak]]))</f>
        <v>GL</v>
      </c>
      <c r="H6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60" s="49" t="s">
        <v>40</v>
      </c>
      <c r="J6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61" spans="1:10" x14ac:dyDescent="0.35">
      <c r="A61" s="46">
        <v>88</v>
      </c>
      <c r="B61" s="47">
        <v>26219</v>
      </c>
      <c r="C61" s="48">
        <v>46</v>
      </c>
      <c r="D61" s="47" t="s">
        <v>660</v>
      </c>
      <c r="E61" s="49" t="s">
        <v>597</v>
      </c>
      <c r="F61" s="49" t="s">
        <v>664</v>
      </c>
      <c r="G61" t="str">
        <f>IFERROR(TRIM(LEFT(tblComponenten[[#This Row],[Leerweg Vak]], SEARCH(" ", tblComponenten[[#This Row],[Leerweg Vak]])-1)), TRIM(tblComponenten[[#This Row],[Leerweg Vak]]))</f>
        <v>GL</v>
      </c>
      <c r="H6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M&amp;T</v>
      </c>
      <c r="I61" s="49" t="s">
        <v>40</v>
      </c>
      <c r="J6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62" spans="1:10" x14ac:dyDescent="0.35">
      <c r="A62" s="46">
        <v>91</v>
      </c>
      <c r="B62" s="47">
        <v>26220</v>
      </c>
      <c r="C62" s="48">
        <v>24</v>
      </c>
      <c r="D62" s="47" t="s">
        <v>665</v>
      </c>
      <c r="E62" s="49" t="s">
        <v>592</v>
      </c>
      <c r="F62" s="49" t="s">
        <v>666</v>
      </c>
      <c r="G62" t="str">
        <f>IFERROR(TRIM(LEFT(tblComponenten[[#This Row],[Leerweg Vak]], SEARCH(" ", tblComponenten[[#This Row],[Leerweg Vak]])-1)), TRIM(tblComponenten[[#This Row],[Leerweg Vak]]))</f>
        <v>BB</v>
      </c>
      <c r="H6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2" s="49" t="s">
        <v>37</v>
      </c>
      <c r="J6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63" spans="1:10" x14ac:dyDescent="0.35">
      <c r="A63" s="46">
        <v>92</v>
      </c>
      <c r="B63" s="47">
        <v>26220</v>
      </c>
      <c r="C63" s="48">
        <v>23</v>
      </c>
      <c r="D63" s="47" t="s">
        <v>665</v>
      </c>
      <c r="E63" s="49" t="s">
        <v>592</v>
      </c>
      <c r="F63" s="49" t="s">
        <v>667</v>
      </c>
      <c r="G63" t="str">
        <f>IFERROR(TRIM(LEFT(tblComponenten[[#This Row],[Leerweg Vak]], SEARCH(" ", tblComponenten[[#This Row],[Leerweg Vak]])-1)), TRIM(tblComponenten[[#This Row],[Leerweg Vak]]))</f>
        <v>BB</v>
      </c>
      <c r="H6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3" s="49" t="s">
        <v>37</v>
      </c>
      <c r="J6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64" spans="1:10" x14ac:dyDescent="0.35">
      <c r="A64" s="46">
        <v>93</v>
      </c>
      <c r="B64" s="47">
        <v>26220</v>
      </c>
      <c r="C64" s="48">
        <v>24</v>
      </c>
      <c r="D64" s="47" t="s">
        <v>665</v>
      </c>
      <c r="E64" s="49" t="s">
        <v>592</v>
      </c>
      <c r="F64" s="49" t="s">
        <v>668</v>
      </c>
      <c r="G64" t="str">
        <f>IFERROR(TRIM(LEFT(tblComponenten[[#This Row],[Leerweg Vak]], SEARCH(" ", tblComponenten[[#This Row],[Leerweg Vak]])-1)), TRIM(tblComponenten[[#This Row],[Leerweg Vak]]))</f>
        <v>BB</v>
      </c>
      <c r="H6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4" s="49" t="s">
        <v>37</v>
      </c>
      <c r="J6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65" spans="1:10" x14ac:dyDescent="0.35">
      <c r="A65" s="46">
        <v>94</v>
      </c>
      <c r="B65" s="47">
        <v>26220</v>
      </c>
      <c r="C65" s="48">
        <v>24</v>
      </c>
      <c r="D65" s="47" t="s">
        <v>665</v>
      </c>
      <c r="E65" s="49" t="s">
        <v>592</v>
      </c>
      <c r="F65" s="49" t="s">
        <v>669</v>
      </c>
      <c r="G65" t="str">
        <f>IFERROR(TRIM(LEFT(tblComponenten[[#This Row],[Leerweg Vak]], SEARCH(" ", tblComponenten[[#This Row],[Leerweg Vak]])-1)), TRIM(tblComponenten[[#This Row],[Leerweg Vak]]))</f>
        <v>BB</v>
      </c>
      <c r="H6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5" s="49" t="s">
        <v>37</v>
      </c>
      <c r="J6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66" spans="1:10" x14ac:dyDescent="0.35">
      <c r="A66" s="46">
        <v>95</v>
      </c>
      <c r="B66" s="47">
        <v>26221</v>
      </c>
      <c r="C66" s="48">
        <v>24</v>
      </c>
      <c r="D66" s="47" t="s">
        <v>665</v>
      </c>
      <c r="E66" s="49" t="s">
        <v>597</v>
      </c>
      <c r="F66" s="49" t="s">
        <v>670</v>
      </c>
      <c r="G66" t="str">
        <f>IFERROR(TRIM(LEFT(tblComponenten[[#This Row],[Leerweg Vak]], SEARCH(" ", tblComponenten[[#This Row],[Leerweg Vak]])-1)), TRIM(tblComponenten[[#This Row],[Leerweg Vak]]))</f>
        <v>BB</v>
      </c>
      <c r="H6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6" s="49" t="s">
        <v>40</v>
      </c>
      <c r="J6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67" spans="1:10" x14ac:dyDescent="0.35">
      <c r="A67" s="46">
        <v>96</v>
      </c>
      <c r="B67" s="47">
        <v>26221</v>
      </c>
      <c r="C67" s="48">
        <v>26</v>
      </c>
      <c r="D67" s="47" t="s">
        <v>665</v>
      </c>
      <c r="E67" s="49" t="s">
        <v>597</v>
      </c>
      <c r="F67" s="49" t="s">
        <v>671</v>
      </c>
      <c r="G67" t="str">
        <f>IFERROR(TRIM(LEFT(tblComponenten[[#This Row],[Leerweg Vak]], SEARCH(" ", tblComponenten[[#This Row],[Leerweg Vak]])-1)), TRIM(tblComponenten[[#This Row],[Leerweg Vak]]))</f>
        <v>BB</v>
      </c>
      <c r="H6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7" s="49" t="s">
        <v>40</v>
      </c>
      <c r="J6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68" spans="1:10" x14ac:dyDescent="0.35">
      <c r="A68" s="46">
        <v>97</v>
      </c>
      <c r="B68" s="47">
        <v>26221</v>
      </c>
      <c r="C68" s="48">
        <v>24</v>
      </c>
      <c r="D68" s="47" t="s">
        <v>665</v>
      </c>
      <c r="E68" s="49" t="s">
        <v>597</v>
      </c>
      <c r="F68" s="49" t="s">
        <v>672</v>
      </c>
      <c r="G68" t="str">
        <f>IFERROR(TRIM(LEFT(tblComponenten[[#This Row],[Leerweg Vak]], SEARCH(" ", tblComponenten[[#This Row],[Leerweg Vak]])-1)), TRIM(tblComponenten[[#This Row],[Leerweg Vak]]))</f>
        <v>BB</v>
      </c>
      <c r="H6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8" s="49" t="s">
        <v>40</v>
      </c>
      <c r="J6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69" spans="1:10" x14ac:dyDescent="0.35">
      <c r="A69" s="46">
        <v>98</v>
      </c>
      <c r="B69" s="47">
        <v>26221</v>
      </c>
      <c r="C69" s="48">
        <v>25</v>
      </c>
      <c r="D69" s="47" t="s">
        <v>665</v>
      </c>
      <c r="E69" s="49" t="s">
        <v>597</v>
      </c>
      <c r="F69" s="49" t="s">
        <v>673</v>
      </c>
      <c r="G69" t="str">
        <f>IFERROR(TRIM(LEFT(tblComponenten[[#This Row],[Leerweg Vak]], SEARCH(" ", tblComponenten[[#This Row],[Leerweg Vak]])-1)), TRIM(tblComponenten[[#This Row],[Leerweg Vak]]))</f>
        <v>BB</v>
      </c>
      <c r="H6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69" s="49" t="s">
        <v>40</v>
      </c>
      <c r="J6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70" spans="1:10" x14ac:dyDescent="0.35">
      <c r="A70" s="46">
        <v>103</v>
      </c>
      <c r="B70" s="47">
        <v>26222</v>
      </c>
      <c r="C70" s="48">
        <v>27</v>
      </c>
      <c r="D70" s="47" t="s">
        <v>674</v>
      </c>
      <c r="E70" s="49" t="s">
        <v>592</v>
      </c>
      <c r="F70" s="49" t="s">
        <v>675</v>
      </c>
      <c r="G70" t="str">
        <f>IFERROR(TRIM(LEFT(tblComponenten[[#This Row],[Leerweg Vak]], SEARCH(" ", tblComponenten[[#This Row],[Leerweg Vak]])-1)), TRIM(tblComponenten[[#This Row],[Leerweg Vak]]))</f>
        <v>KB</v>
      </c>
      <c r="H7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0" s="49" t="s">
        <v>37</v>
      </c>
      <c r="J7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71" spans="1:10" x14ac:dyDescent="0.35">
      <c r="A71" s="46">
        <v>104</v>
      </c>
      <c r="B71" s="47">
        <v>26222</v>
      </c>
      <c r="C71" s="48">
        <v>28</v>
      </c>
      <c r="D71" s="47" t="s">
        <v>674</v>
      </c>
      <c r="E71" s="49" t="s">
        <v>592</v>
      </c>
      <c r="F71" s="49" t="s">
        <v>676</v>
      </c>
      <c r="G71" t="str">
        <f>IFERROR(TRIM(LEFT(tblComponenten[[#This Row],[Leerweg Vak]], SEARCH(" ", tblComponenten[[#This Row],[Leerweg Vak]])-1)), TRIM(tblComponenten[[#This Row],[Leerweg Vak]]))</f>
        <v>KB</v>
      </c>
      <c r="H7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1" s="49" t="s">
        <v>37</v>
      </c>
      <c r="J7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72" spans="1:10" x14ac:dyDescent="0.35">
      <c r="A72" s="46">
        <v>105</v>
      </c>
      <c r="B72" s="47">
        <v>26222</v>
      </c>
      <c r="C72" s="48">
        <v>26</v>
      </c>
      <c r="D72" s="47" t="s">
        <v>674</v>
      </c>
      <c r="E72" s="49" t="s">
        <v>592</v>
      </c>
      <c r="F72" s="49" t="s">
        <v>677</v>
      </c>
      <c r="G72" t="str">
        <f>IFERROR(TRIM(LEFT(tblComponenten[[#This Row],[Leerweg Vak]], SEARCH(" ", tblComponenten[[#This Row],[Leerweg Vak]])-1)), TRIM(tblComponenten[[#This Row],[Leerweg Vak]]))</f>
        <v>KB</v>
      </c>
      <c r="H7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2" s="49" t="s">
        <v>37</v>
      </c>
      <c r="J7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73" spans="1:10" x14ac:dyDescent="0.35">
      <c r="A73" s="46">
        <v>106</v>
      </c>
      <c r="B73" s="47">
        <v>26222</v>
      </c>
      <c r="C73" s="48">
        <v>30</v>
      </c>
      <c r="D73" s="47" t="s">
        <v>674</v>
      </c>
      <c r="E73" s="49" t="s">
        <v>592</v>
      </c>
      <c r="F73" s="49" t="s">
        <v>678</v>
      </c>
      <c r="G73" t="str">
        <f>IFERROR(TRIM(LEFT(tblComponenten[[#This Row],[Leerweg Vak]], SEARCH(" ", tblComponenten[[#This Row],[Leerweg Vak]])-1)), TRIM(tblComponenten[[#This Row],[Leerweg Vak]]))</f>
        <v>KB</v>
      </c>
      <c r="H7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3" s="49" t="s">
        <v>37</v>
      </c>
      <c r="J7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74" spans="1:10" x14ac:dyDescent="0.35">
      <c r="A74" s="46">
        <v>107</v>
      </c>
      <c r="B74" s="47">
        <v>26223</v>
      </c>
      <c r="C74" s="48">
        <v>27</v>
      </c>
      <c r="D74" s="47" t="s">
        <v>674</v>
      </c>
      <c r="E74" s="49" t="s">
        <v>597</v>
      </c>
      <c r="F74" s="49" t="s">
        <v>679</v>
      </c>
      <c r="G74" t="str">
        <f>IFERROR(TRIM(LEFT(tblComponenten[[#This Row],[Leerweg Vak]], SEARCH(" ", tblComponenten[[#This Row],[Leerweg Vak]])-1)), TRIM(tblComponenten[[#This Row],[Leerweg Vak]]))</f>
        <v>KB</v>
      </c>
      <c r="H7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4" s="49" t="s">
        <v>40</v>
      </c>
      <c r="J7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75" spans="1:10" x14ac:dyDescent="0.35">
      <c r="A75" s="46">
        <v>108</v>
      </c>
      <c r="B75" s="47">
        <v>26223</v>
      </c>
      <c r="C75" s="48">
        <v>29</v>
      </c>
      <c r="D75" s="47" t="s">
        <v>674</v>
      </c>
      <c r="E75" s="49" t="s">
        <v>597</v>
      </c>
      <c r="F75" s="49" t="s">
        <v>680</v>
      </c>
      <c r="G75" t="str">
        <f>IFERROR(TRIM(LEFT(tblComponenten[[#This Row],[Leerweg Vak]], SEARCH(" ", tblComponenten[[#This Row],[Leerweg Vak]])-1)), TRIM(tblComponenten[[#This Row],[Leerweg Vak]]))</f>
        <v>KB</v>
      </c>
      <c r="H7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5" s="49" t="s">
        <v>40</v>
      </c>
      <c r="J7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76" spans="1:10" x14ac:dyDescent="0.35">
      <c r="A76" s="46">
        <v>109</v>
      </c>
      <c r="B76" s="47">
        <v>26223</v>
      </c>
      <c r="C76" s="48">
        <v>26</v>
      </c>
      <c r="D76" s="47" t="s">
        <v>674</v>
      </c>
      <c r="E76" s="49" t="s">
        <v>597</v>
      </c>
      <c r="F76" s="49" t="s">
        <v>681</v>
      </c>
      <c r="G76" t="str">
        <f>IFERROR(TRIM(LEFT(tblComponenten[[#This Row],[Leerweg Vak]], SEARCH(" ", tblComponenten[[#This Row],[Leerweg Vak]])-1)), TRIM(tblComponenten[[#This Row],[Leerweg Vak]]))</f>
        <v>KB</v>
      </c>
      <c r="H7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6" s="49" t="s">
        <v>40</v>
      </c>
      <c r="J7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77" spans="1:10" x14ac:dyDescent="0.35">
      <c r="A77" s="46">
        <v>110</v>
      </c>
      <c r="B77" s="47">
        <v>26223</v>
      </c>
      <c r="C77" s="48">
        <v>29</v>
      </c>
      <c r="D77" s="47" t="s">
        <v>674</v>
      </c>
      <c r="E77" s="49" t="s">
        <v>597</v>
      </c>
      <c r="F77" s="49" t="s">
        <v>682</v>
      </c>
      <c r="G77" t="str">
        <f>IFERROR(TRIM(LEFT(tblComponenten[[#This Row],[Leerweg Vak]], SEARCH(" ", tblComponenten[[#This Row],[Leerweg Vak]])-1)), TRIM(tblComponenten[[#This Row],[Leerweg Vak]]))</f>
        <v>KB</v>
      </c>
      <c r="H7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7" s="49" t="s">
        <v>40</v>
      </c>
      <c r="J7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78" spans="1:10" x14ac:dyDescent="0.35">
      <c r="A78" s="46">
        <v>115</v>
      </c>
      <c r="B78" s="47">
        <v>26224</v>
      </c>
      <c r="C78" s="48">
        <v>42</v>
      </c>
      <c r="D78" s="47" t="s">
        <v>683</v>
      </c>
      <c r="E78" s="49" t="s">
        <v>592</v>
      </c>
      <c r="F78" s="49" t="s">
        <v>684</v>
      </c>
      <c r="G78" t="str">
        <f>IFERROR(TRIM(LEFT(tblComponenten[[#This Row],[Leerweg Vak]], SEARCH(" ", tblComponenten[[#This Row],[Leerweg Vak]])-1)), TRIM(tblComponenten[[#This Row],[Leerweg Vak]]))</f>
        <v>GL</v>
      </c>
      <c r="H7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8" s="49" t="s">
        <v>37</v>
      </c>
      <c r="J7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79" spans="1:10" x14ac:dyDescent="0.35">
      <c r="A79" s="46">
        <v>116</v>
      </c>
      <c r="B79" s="47">
        <v>26224</v>
      </c>
      <c r="C79" s="48">
        <v>40</v>
      </c>
      <c r="D79" s="47" t="s">
        <v>683</v>
      </c>
      <c r="E79" s="49" t="s">
        <v>592</v>
      </c>
      <c r="F79" s="49" t="s">
        <v>685</v>
      </c>
      <c r="G79" t="str">
        <f>IFERROR(TRIM(LEFT(tblComponenten[[#This Row],[Leerweg Vak]], SEARCH(" ", tblComponenten[[#This Row],[Leerweg Vak]])-1)), TRIM(tblComponenten[[#This Row],[Leerweg Vak]]))</f>
        <v>GL</v>
      </c>
      <c r="H7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79" s="49" t="s">
        <v>37</v>
      </c>
      <c r="J7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80" spans="1:10" x14ac:dyDescent="0.35">
      <c r="A80" s="46">
        <v>117</v>
      </c>
      <c r="B80" s="47">
        <v>26225</v>
      </c>
      <c r="C80" s="48">
        <v>41</v>
      </c>
      <c r="D80" s="47" t="s">
        <v>683</v>
      </c>
      <c r="E80" s="49" t="s">
        <v>597</v>
      </c>
      <c r="F80" s="49" t="s">
        <v>686</v>
      </c>
      <c r="G80" t="str">
        <f>IFERROR(TRIM(LEFT(tblComponenten[[#This Row],[Leerweg Vak]], SEARCH(" ", tblComponenten[[#This Row],[Leerweg Vak]])-1)), TRIM(tblComponenten[[#This Row],[Leerweg Vak]]))</f>
        <v>GL</v>
      </c>
      <c r="H8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80" s="49" t="s">
        <v>40</v>
      </c>
      <c r="J8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81" spans="1:10" x14ac:dyDescent="0.35">
      <c r="A81" s="46">
        <v>118</v>
      </c>
      <c r="B81" s="47">
        <v>26225</v>
      </c>
      <c r="C81" s="48">
        <v>40</v>
      </c>
      <c r="D81" s="47" t="s">
        <v>683</v>
      </c>
      <c r="E81" s="49" t="s">
        <v>597</v>
      </c>
      <c r="F81" s="49" t="s">
        <v>687</v>
      </c>
      <c r="G81" t="str">
        <f>IFERROR(TRIM(LEFT(tblComponenten[[#This Row],[Leerweg Vak]], SEARCH(" ", tblComponenten[[#This Row],[Leerweg Vak]])-1)), TRIM(tblComponenten[[#This Row],[Leerweg Vak]]))</f>
        <v>GL</v>
      </c>
      <c r="H8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MVI</v>
      </c>
      <c r="I81" s="49" t="s">
        <v>40</v>
      </c>
      <c r="J8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82" spans="1:10" x14ac:dyDescent="0.35">
      <c r="A82" s="46">
        <v>121</v>
      </c>
      <c r="B82" s="47">
        <v>26226</v>
      </c>
      <c r="C82" s="48">
        <v>25</v>
      </c>
      <c r="D82" s="47" t="s">
        <v>688</v>
      </c>
      <c r="E82" s="49" t="s">
        <v>592</v>
      </c>
      <c r="F82" s="49" t="s">
        <v>689</v>
      </c>
      <c r="G82" t="str">
        <f>IFERROR(TRIM(LEFT(tblComponenten[[#This Row],[Leerweg Vak]], SEARCH(" ", tblComponenten[[#This Row],[Leerweg Vak]])-1)), TRIM(tblComponenten[[#This Row],[Leerweg Vak]]))</f>
        <v>BB</v>
      </c>
      <c r="H8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2" s="49" t="s">
        <v>37</v>
      </c>
      <c r="J8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83" spans="1:10" x14ac:dyDescent="0.35">
      <c r="A83" s="46">
        <v>122</v>
      </c>
      <c r="B83" s="47">
        <v>26226</v>
      </c>
      <c r="C83" s="48">
        <v>25</v>
      </c>
      <c r="D83" s="47" t="s">
        <v>688</v>
      </c>
      <c r="E83" s="49" t="s">
        <v>592</v>
      </c>
      <c r="F83" s="49" t="s">
        <v>690</v>
      </c>
      <c r="G83" t="str">
        <f>IFERROR(TRIM(LEFT(tblComponenten[[#This Row],[Leerweg Vak]], SEARCH(" ", tblComponenten[[#This Row],[Leerweg Vak]])-1)), TRIM(tblComponenten[[#This Row],[Leerweg Vak]]))</f>
        <v>BB</v>
      </c>
      <c r="H8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3" s="49" t="s">
        <v>37</v>
      </c>
      <c r="J8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84" spans="1:10" x14ac:dyDescent="0.35">
      <c r="A84" s="46">
        <v>123</v>
      </c>
      <c r="B84" s="47">
        <v>26226</v>
      </c>
      <c r="C84" s="48">
        <v>25</v>
      </c>
      <c r="D84" s="47" t="s">
        <v>688</v>
      </c>
      <c r="E84" s="49" t="s">
        <v>592</v>
      </c>
      <c r="F84" s="49" t="s">
        <v>691</v>
      </c>
      <c r="G84" t="str">
        <f>IFERROR(TRIM(LEFT(tblComponenten[[#This Row],[Leerweg Vak]], SEARCH(" ", tblComponenten[[#This Row],[Leerweg Vak]])-1)), TRIM(tblComponenten[[#This Row],[Leerweg Vak]]))</f>
        <v>BB</v>
      </c>
      <c r="H8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4" s="49" t="s">
        <v>37</v>
      </c>
      <c r="J8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85" spans="1:10" x14ac:dyDescent="0.35">
      <c r="A85" s="46">
        <v>124</v>
      </c>
      <c r="B85" s="47">
        <v>26226</v>
      </c>
      <c r="C85" s="48">
        <v>25</v>
      </c>
      <c r="D85" s="47" t="s">
        <v>688</v>
      </c>
      <c r="E85" s="49" t="s">
        <v>592</v>
      </c>
      <c r="F85" s="49" t="s">
        <v>692</v>
      </c>
      <c r="G85" t="str">
        <f>IFERROR(TRIM(LEFT(tblComponenten[[#This Row],[Leerweg Vak]], SEARCH(" ", tblComponenten[[#This Row],[Leerweg Vak]])-1)), TRIM(tblComponenten[[#This Row],[Leerweg Vak]]))</f>
        <v>BB</v>
      </c>
      <c r="H8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5" s="49" t="s">
        <v>37</v>
      </c>
      <c r="J8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86" spans="1:10" x14ac:dyDescent="0.35">
      <c r="A86" s="46">
        <v>125</v>
      </c>
      <c r="B86" s="47">
        <v>26227</v>
      </c>
      <c r="C86" s="48">
        <v>25</v>
      </c>
      <c r="D86" s="47" t="s">
        <v>688</v>
      </c>
      <c r="E86" s="49" t="s">
        <v>597</v>
      </c>
      <c r="F86" s="49" t="s">
        <v>693</v>
      </c>
      <c r="G86" t="str">
        <f>IFERROR(TRIM(LEFT(tblComponenten[[#This Row],[Leerweg Vak]], SEARCH(" ", tblComponenten[[#This Row],[Leerweg Vak]])-1)), TRIM(tblComponenten[[#This Row],[Leerweg Vak]]))</f>
        <v>BB</v>
      </c>
      <c r="H8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6" s="49" t="s">
        <v>40</v>
      </c>
      <c r="J8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87" spans="1:10" x14ac:dyDescent="0.35">
      <c r="A87" s="46">
        <v>126</v>
      </c>
      <c r="B87" s="47">
        <v>26227</v>
      </c>
      <c r="C87" s="48">
        <v>25</v>
      </c>
      <c r="D87" s="47" t="s">
        <v>688</v>
      </c>
      <c r="E87" s="49" t="s">
        <v>597</v>
      </c>
      <c r="F87" s="49" t="s">
        <v>694</v>
      </c>
      <c r="G87" t="str">
        <f>IFERROR(TRIM(LEFT(tblComponenten[[#This Row],[Leerweg Vak]], SEARCH(" ", tblComponenten[[#This Row],[Leerweg Vak]])-1)), TRIM(tblComponenten[[#This Row],[Leerweg Vak]]))</f>
        <v>BB</v>
      </c>
      <c r="H8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7" s="49" t="s">
        <v>40</v>
      </c>
      <c r="J8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88" spans="1:10" x14ac:dyDescent="0.35">
      <c r="A88" s="46">
        <v>127</v>
      </c>
      <c r="B88" s="47">
        <v>26227</v>
      </c>
      <c r="C88" s="48">
        <v>25</v>
      </c>
      <c r="D88" s="47" t="s">
        <v>688</v>
      </c>
      <c r="E88" s="49" t="s">
        <v>597</v>
      </c>
      <c r="F88" s="49" t="s">
        <v>695</v>
      </c>
      <c r="G88" t="str">
        <f>IFERROR(TRIM(LEFT(tblComponenten[[#This Row],[Leerweg Vak]], SEARCH(" ", tblComponenten[[#This Row],[Leerweg Vak]])-1)), TRIM(tblComponenten[[#This Row],[Leerweg Vak]]))</f>
        <v>BB</v>
      </c>
      <c r="H8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8" s="49" t="s">
        <v>40</v>
      </c>
      <c r="J8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89" spans="1:10" x14ac:dyDescent="0.35">
      <c r="A89" s="46">
        <v>128</v>
      </c>
      <c r="B89" s="47">
        <v>26227</v>
      </c>
      <c r="C89" s="48">
        <v>25</v>
      </c>
      <c r="D89" s="47" t="s">
        <v>688</v>
      </c>
      <c r="E89" s="49" t="s">
        <v>597</v>
      </c>
      <c r="F89" s="49" t="s">
        <v>696</v>
      </c>
      <c r="G89" t="str">
        <f>IFERROR(TRIM(LEFT(tblComponenten[[#This Row],[Leerweg Vak]], SEARCH(" ", tblComponenten[[#This Row],[Leerweg Vak]])-1)), TRIM(tblComponenten[[#This Row],[Leerweg Vak]]))</f>
        <v>BB</v>
      </c>
      <c r="H8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89" s="49" t="s">
        <v>40</v>
      </c>
      <c r="J8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90" spans="1:10" x14ac:dyDescent="0.35">
      <c r="A90" s="46">
        <v>133</v>
      </c>
      <c r="B90" s="47">
        <v>26228</v>
      </c>
      <c r="C90" s="48">
        <v>25</v>
      </c>
      <c r="D90" s="47" t="s">
        <v>697</v>
      </c>
      <c r="E90" s="49" t="s">
        <v>592</v>
      </c>
      <c r="F90" s="49" t="s">
        <v>698</v>
      </c>
      <c r="G90" t="str">
        <f>IFERROR(TRIM(LEFT(tblComponenten[[#This Row],[Leerweg Vak]], SEARCH(" ", tblComponenten[[#This Row],[Leerweg Vak]])-1)), TRIM(tblComponenten[[#This Row],[Leerweg Vak]]))</f>
        <v>KB</v>
      </c>
      <c r="H9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0" s="49" t="s">
        <v>37</v>
      </c>
      <c r="J9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91" spans="1:10" x14ac:dyDescent="0.35">
      <c r="A91" s="46">
        <v>134</v>
      </c>
      <c r="B91" s="47">
        <v>26228</v>
      </c>
      <c r="C91" s="48">
        <v>25</v>
      </c>
      <c r="D91" s="47" t="s">
        <v>697</v>
      </c>
      <c r="E91" s="49" t="s">
        <v>592</v>
      </c>
      <c r="F91" s="49" t="s">
        <v>699</v>
      </c>
      <c r="G91" t="str">
        <f>IFERROR(TRIM(LEFT(tblComponenten[[#This Row],[Leerweg Vak]], SEARCH(" ", tblComponenten[[#This Row],[Leerweg Vak]])-1)), TRIM(tblComponenten[[#This Row],[Leerweg Vak]]))</f>
        <v>KB</v>
      </c>
      <c r="H9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1" s="49" t="s">
        <v>37</v>
      </c>
      <c r="J9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92" spans="1:10" x14ac:dyDescent="0.35">
      <c r="A92" s="46">
        <v>135</v>
      </c>
      <c r="B92" s="47">
        <v>26228</v>
      </c>
      <c r="C92" s="48">
        <v>25</v>
      </c>
      <c r="D92" s="47" t="s">
        <v>697</v>
      </c>
      <c r="E92" s="49" t="s">
        <v>592</v>
      </c>
      <c r="F92" s="49" t="s">
        <v>700</v>
      </c>
      <c r="G92" t="str">
        <f>IFERROR(TRIM(LEFT(tblComponenten[[#This Row],[Leerweg Vak]], SEARCH(" ", tblComponenten[[#This Row],[Leerweg Vak]])-1)), TRIM(tblComponenten[[#This Row],[Leerweg Vak]]))</f>
        <v>KB</v>
      </c>
      <c r="H9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2" s="49" t="s">
        <v>37</v>
      </c>
      <c r="J9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93" spans="1:10" x14ac:dyDescent="0.35">
      <c r="A93" s="46">
        <v>136</v>
      </c>
      <c r="B93" s="47">
        <v>26228</v>
      </c>
      <c r="C93" s="48">
        <v>25</v>
      </c>
      <c r="D93" s="47" t="s">
        <v>697</v>
      </c>
      <c r="E93" s="49" t="s">
        <v>592</v>
      </c>
      <c r="F93" s="49" t="s">
        <v>701</v>
      </c>
      <c r="G93" t="str">
        <f>IFERROR(TRIM(LEFT(tblComponenten[[#This Row],[Leerweg Vak]], SEARCH(" ", tblComponenten[[#This Row],[Leerweg Vak]])-1)), TRIM(tblComponenten[[#This Row],[Leerweg Vak]]))</f>
        <v>KB</v>
      </c>
      <c r="H9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3" s="49" t="s">
        <v>37</v>
      </c>
      <c r="J9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94" spans="1:10" x14ac:dyDescent="0.35">
      <c r="A94" s="46">
        <v>137</v>
      </c>
      <c r="B94" s="47">
        <v>26229</v>
      </c>
      <c r="C94" s="48">
        <v>25</v>
      </c>
      <c r="D94" s="47" t="s">
        <v>697</v>
      </c>
      <c r="E94" s="49" t="s">
        <v>597</v>
      </c>
      <c r="F94" s="49" t="s">
        <v>702</v>
      </c>
      <c r="G94" t="str">
        <f>IFERROR(TRIM(LEFT(tblComponenten[[#This Row],[Leerweg Vak]], SEARCH(" ", tblComponenten[[#This Row],[Leerweg Vak]])-1)), TRIM(tblComponenten[[#This Row],[Leerweg Vak]]))</f>
        <v>KB</v>
      </c>
      <c r="H9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4" s="49" t="s">
        <v>40</v>
      </c>
      <c r="J9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95" spans="1:10" x14ac:dyDescent="0.35">
      <c r="A95" s="46">
        <v>138</v>
      </c>
      <c r="B95" s="47">
        <v>26229</v>
      </c>
      <c r="C95" s="48">
        <v>25</v>
      </c>
      <c r="D95" s="47" t="s">
        <v>697</v>
      </c>
      <c r="E95" s="49" t="s">
        <v>597</v>
      </c>
      <c r="F95" s="49" t="s">
        <v>703</v>
      </c>
      <c r="G95" t="str">
        <f>IFERROR(TRIM(LEFT(tblComponenten[[#This Row],[Leerweg Vak]], SEARCH(" ", tblComponenten[[#This Row],[Leerweg Vak]])-1)), TRIM(tblComponenten[[#This Row],[Leerweg Vak]]))</f>
        <v>KB</v>
      </c>
      <c r="H9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5" s="49" t="s">
        <v>40</v>
      </c>
      <c r="J9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96" spans="1:10" x14ac:dyDescent="0.35">
      <c r="A96" s="46">
        <v>139</v>
      </c>
      <c r="B96" s="47">
        <v>26229</v>
      </c>
      <c r="C96" s="48">
        <v>25</v>
      </c>
      <c r="D96" s="47" t="s">
        <v>697</v>
      </c>
      <c r="E96" s="49" t="s">
        <v>597</v>
      </c>
      <c r="F96" s="49" t="s">
        <v>704</v>
      </c>
      <c r="G96" t="str">
        <f>IFERROR(TRIM(LEFT(tblComponenten[[#This Row],[Leerweg Vak]], SEARCH(" ", tblComponenten[[#This Row],[Leerweg Vak]])-1)), TRIM(tblComponenten[[#This Row],[Leerweg Vak]]))</f>
        <v>KB</v>
      </c>
      <c r="H9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6" s="49" t="s">
        <v>40</v>
      </c>
      <c r="J9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97" spans="1:10" x14ac:dyDescent="0.35">
      <c r="A97" s="46">
        <v>140</v>
      </c>
      <c r="B97" s="47">
        <v>26229</v>
      </c>
      <c r="C97" s="48">
        <v>25</v>
      </c>
      <c r="D97" s="47" t="s">
        <v>697</v>
      </c>
      <c r="E97" s="49" t="s">
        <v>597</v>
      </c>
      <c r="F97" s="49" t="s">
        <v>705</v>
      </c>
      <c r="G97" t="str">
        <f>IFERROR(TRIM(LEFT(tblComponenten[[#This Row],[Leerweg Vak]], SEARCH(" ", tblComponenten[[#This Row],[Leerweg Vak]])-1)), TRIM(tblComponenten[[#This Row],[Leerweg Vak]]))</f>
        <v>KB</v>
      </c>
      <c r="H9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7" s="49" t="s">
        <v>40</v>
      </c>
      <c r="J9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98" spans="1:10" x14ac:dyDescent="0.35">
      <c r="A98" s="46">
        <v>145</v>
      </c>
      <c r="B98" s="47">
        <v>26230</v>
      </c>
      <c r="C98" s="48">
        <v>40</v>
      </c>
      <c r="D98" s="47" t="s">
        <v>706</v>
      </c>
      <c r="E98" s="49" t="s">
        <v>592</v>
      </c>
      <c r="F98" s="49" t="s">
        <v>707</v>
      </c>
      <c r="G98" t="str">
        <f>IFERROR(TRIM(LEFT(tblComponenten[[#This Row],[Leerweg Vak]], SEARCH(" ", tblComponenten[[#This Row],[Leerweg Vak]])-1)), TRIM(tblComponenten[[#This Row],[Leerweg Vak]]))</f>
        <v>GL</v>
      </c>
      <c r="H9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8" s="49" t="s">
        <v>37</v>
      </c>
      <c r="J9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99" spans="1:10" x14ac:dyDescent="0.35">
      <c r="A99" s="46">
        <v>146</v>
      </c>
      <c r="B99" s="47">
        <v>26230</v>
      </c>
      <c r="C99" s="48">
        <v>47</v>
      </c>
      <c r="D99" s="47" t="s">
        <v>706</v>
      </c>
      <c r="E99" s="49" t="s">
        <v>592</v>
      </c>
      <c r="F99" s="49" t="s">
        <v>708</v>
      </c>
      <c r="G99" t="str">
        <f>IFERROR(TRIM(LEFT(tblComponenten[[#This Row],[Leerweg Vak]], SEARCH(" ", tblComponenten[[#This Row],[Leerweg Vak]])-1)), TRIM(tblComponenten[[#This Row],[Leerweg Vak]]))</f>
        <v>GL</v>
      </c>
      <c r="H9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99" s="49" t="s">
        <v>37</v>
      </c>
      <c r="J9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00" spans="1:10" x14ac:dyDescent="0.35">
      <c r="A100" s="46">
        <v>147</v>
      </c>
      <c r="B100" s="47">
        <v>26231</v>
      </c>
      <c r="C100" s="48">
        <v>40</v>
      </c>
      <c r="D100" s="47" t="s">
        <v>706</v>
      </c>
      <c r="E100" s="49" t="s">
        <v>597</v>
      </c>
      <c r="F100" s="49" t="s">
        <v>709</v>
      </c>
      <c r="G100" t="str">
        <f>IFERROR(TRIM(LEFT(tblComponenten[[#This Row],[Leerweg Vak]], SEARCH(" ", tblComponenten[[#This Row],[Leerweg Vak]])-1)), TRIM(tblComponenten[[#This Row],[Leerweg Vak]]))</f>
        <v>GL</v>
      </c>
      <c r="H10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100" s="49" t="s">
        <v>40</v>
      </c>
      <c r="J10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01" spans="1:10" x14ac:dyDescent="0.35">
      <c r="A101" s="46">
        <v>148</v>
      </c>
      <c r="B101" s="47">
        <v>26231</v>
      </c>
      <c r="C101" s="48">
        <v>47</v>
      </c>
      <c r="D101" s="47" t="s">
        <v>706</v>
      </c>
      <c r="E101" s="49" t="s">
        <v>597</v>
      </c>
      <c r="F101" s="49" t="s">
        <v>710</v>
      </c>
      <c r="G101" t="str">
        <f>IFERROR(TRIM(LEFT(tblComponenten[[#This Row],[Leerweg Vak]], SEARCH(" ", tblComponenten[[#This Row],[Leerweg Vak]])-1)), TRIM(tblComponenten[[#This Row],[Leerweg Vak]]))</f>
        <v>GL</v>
      </c>
      <c r="H10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Z&amp;W</v>
      </c>
      <c r="I101" s="49" t="s">
        <v>40</v>
      </c>
      <c r="J10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02" spans="1:10" x14ac:dyDescent="0.35">
      <c r="A102" s="46">
        <v>151</v>
      </c>
      <c r="B102" s="47">
        <v>26232</v>
      </c>
      <c r="C102" s="48">
        <v>25</v>
      </c>
      <c r="D102" s="47" t="s">
        <v>711</v>
      </c>
      <c r="E102" s="49" t="s">
        <v>592</v>
      </c>
      <c r="F102" s="49" t="s">
        <v>712</v>
      </c>
      <c r="G102" t="str">
        <f>IFERROR(TRIM(LEFT(tblComponenten[[#This Row],[Leerweg Vak]], SEARCH(" ", tblComponenten[[#This Row],[Leerweg Vak]])-1)), TRIM(tblComponenten[[#This Row],[Leerweg Vak]]))</f>
        <v>BB</v>
      </c>
      <c r="H10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2" s="49" t="s">
        <v>37</v>
      </c>
      <c r="J10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03" spans="1:10" x14ac:dyDescent="0.35">
      <c r="A103" s="46">
        <v>152</v>
      </c>
      <c r="B103" s="47">
        <v>26232</v>
      </c>
      <c r="C103" s="48">
        <v>25</v>
      </c>
      <c r="D103" s="47" t="s">
        <v>711</v>
      </c>
      <c r="E103" s="49" t="s">
        <v>592</v>
      </c>
      <c r="F103" s="49" t="s">
        <v>713</v>
      </c>
      <c r="G103" t="str">
        <f>IFERROR(TRIM(LEFT(tblComponenten[[#This Row],[Leerweg Vak]], SEARCH(" ", tblComponenten[[#This Row],[Leerweg Vak]])-1)), TRIM(tblComponenten[[#This Row],[Leerweg Vak]]))</f>
        <v>BB</v>
      </c>
      <c r="H10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3" s="49" t="s">
        <v>37</v>
      </c>
      <c r="J10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04" spans="1:10" x14ac:dyDescent="0.35">
      <c r="A104" s="46">
        <v>153</v>
      </c>
      <c r="B104" s="47">
        <v>26232</v>
      </c>
      <c r="C104" s="48">
        <v>25</v>
      </c>
      <c r="D104" s="47" t="s">
        <v>711</v>
      </c>
      <c r="E104" s="49" t="s">
        <v>592</v>
      </c>
      <c r="F104" s="49" t="s">
        <v>714</v>
      </c>
      <c r="G104" t="str">
        <f>IFERROR(TRIM(LEFT(tblComponenten[[#This Row],[Leerweg Vak]], SEARCH(" ", tblComponenten[[#This Row],[Leerweg Vak]])-1)), TRIM(tblComponenten[[#This Row],[Leerweg Vak]]))</f>
        <v>BB</v>
      </c>
      <c r="H10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4" s="49" t="s">
        <v>37</v>
      </c>
      <c r="J10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05" spans="1:10" x14ac:dyDescent="0.35">
      <c r="A105" s="46">
        <v>154</v>
      </c>
      <c r="B105" s="47">
        <v>26232</v>
      </c>
      <c r="C105" s="48">
        <v>25</v>
      </c>
      <c r="D105" s="47" t="s">
        <v>711</v>
      </c>
      <c r="E105" s="49" t="s">
        <v>592</v>
      </c>
      <c r="F105" s="49" t="s">
        <v>715</v>
      </c>
      <c r="G105" t="str">
        <f>IFERROR(TRIM(LEFT(tblComponenten[[#This Row],[Leerweg Vak]], SEARCH(" ", tblComponenten[[#This Row],[Leerweg Vak]])-1)), TRIM(tblComponenten[[#This Row],[Leerweg Vak]]))</f>
        <v>BB</v>
      </c>
      <c r="H10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5" s="49" t="s">
        <v>37</v>
      </c>
      <c r="J10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06" spans="1:10" x14ac:dyDescent="0.35">
      <c r="A106" s="46">
        <v>155</v>
      </c>
      <c r="B106" s="47">
        <v>26233</v>
      </c>
      <c r="C106" s="48">
        <v>25</v>
      </c>
      <c r="D106" s="47" t="s">
        <v>711</v>
      </c>
      <c r="E106" s="49" t="s">
        <v>597</v>
      </c>
      <c r="F106" s="49" t="s">
        <v>716</v>
      </c>
      <c r="G106" t="str">
        <f>IFERROR(TRIM(LEFT(tblComponenten[[#This Row],[Leerweg Vak]], SEARCH(" ", tblComponenten[[#This Row],[Leerweg Vak]])-1)), TRIM(tblComponenten[[#This Row],[Leerweg Vak]]))</f>
        <v>BB</v>
      </c>
      <c r="H10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6" s="49" t="s">
        <v>40</v>
      </c>
      <c r="J10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07" spans="1:10" x14ac:dyDescent="0.35">
      <c r="A107" s="46">
        <v>156</v>
      </c>
      <c r="B107" s="47">
        <v>26233</v>
      </c>
      <c r="C107" s="48">
        <v>25</v>
      </c>
      <c r="D107" s="47" t="s">
        <v>711</v>
      </c>
      <c r="E107" s="49" t="s">
        <v>597</v>
      </c>
      <c r="F107" s="49" t="s">
        <v>717</v>
      </c>
      <c r="G107" t="str">
        <f>IFERROR(TRIM(LEFT(tblComponenten[[#This Row],[Leerweg Vak]], SEARCH(" ", tblComponenten[[#This Row],[Leerweg Vak]])-1)), TRIM(tblComponenten[[#This Row],[Leerweg Vak]]))</f>
        <v>BB</v>
      </c>
      <c r="H10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7" s="49" t="s">
        <v>40</v>
      </c>
      <c r="J10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08" spans="1:10" x14ac:dyDescent="0.35">
      <c r="A108" s="46">
        <v>157</v>
      </c>
      <c r="B108" s="47">
        <v>26233</v>
      </c>
      <c r="C108" s="48">
        <v>25</v>
      </c>
      <c r="D108" s="47" t="s">
        <v>711</v>
      </c>
      <c r="E108" s="49" t="s">
        <v>597</v>
      </c>
      <c r="F108" s="49" t="s">
        <v>718</v>
      </c>
      <c r="G108" t="str">
        <f>IFERROR(TRIM(LEFT(tblComponenten[[#This Row],[Leerweg Vak]], SEARCH(" ", tblComponenten[[#This Row],[Leerweg Vak]])-1)), TRIM(tblComponenten[[#This Row],[Leerweg Vak]]))</f>
        <v>BB</v>
      </c>
      <c r="H10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8" s="49" t="s">
        <v>40</v>
      </c>
      <c r="J10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09" spans="1:10" x14ac:dyDescent="0.35">
      <c r="A109" s="46">
        <v>158</v>
      </c>
      <c r="B109" s="47">
        <v>26233</v>
      </c>
      <c r="C109" s="48">
        <v>25</v>
      </c>
      <c r="D109" s="47" t="s">
        <v>711</v>
      </c>
      <c r="E109" s="49" t="s">
        <v>597</v>
      </c>
      <c r="F109" s="49" t="s">
        <v>719</v>
      </c>
      <c r="G109" t="str">
        <f>IFERROR(TRIM(LEFT(tblComponenten[[#This Row],[Leerweg Vak]], SEARCH(" ", tblComponenten[[#This Row],[Leerweg Vak]])-1)), TRIM(tblComponenten[[#This Row],[Leerweg Vak]]))</f>
        <v>BB</v>
      </c>
      <c r="H10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09" s="49" t="s">
        <v>40</v>
      </c>
      <c r="J10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10" spans="1:10" x14ac:dyDescent="0.35">
      <c r="A110" s="46">
        <v>163</v>
      </c>
      <c r="B110" s="47">
        <v>26234</v>
      </c>
      <c r="C110" s="48">
        <v>25</v>
      </c>
      <c r="D110" s="47" t="s">
        <v>720</v>
      </c>
      <c r="E110" s="49" t="s">
        <v>592</v>
      </c>
      <c r="F110" s="49" t="s">
        <v>721</v>
      </c>
      <c r="G110" t="str">
        <f>IFERROR(TRIM(LEFT(tblComponenten[[#This Row],[Leerweg Vak]], SEARCH(" ", tblComponenten[[#This Row],[Leerweg Vak]])-1)), TRIM(tblComponenten[[#This Row],[Leerweg Vak]]))</f>
        <v>KB</v>
      </c>
      <c r="H11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0" s="49" t="s">
        <v>37</v>
      </c>
      <c r="J11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11" spans="1:10" x14ac:dyDescent="0.35">
      <c r="A111" s="46">
        <v>164</v>
      </c>
      <c r="B111" s="47">
        <v>26234</v>
      </c>
      <c r="C111" s="48">
        <v>25</v>
      </c>
      <c r="D111" s="47" t="s">
        <v>720</v>
      </c>
      <c r="E111" s="49" t="s">
        <v>592</v>
      </c>
      <c r="F111" s="49" t="s">
        <v>722</v>
      </c>
      <c r="G111" t="str">
        <f>IFERROR(TRIM(LEFT(tblComponenten[[#This Row],[Leerweg Vak]], SEARCH(" ", tblComponenten[[#This Row],[Leerweg Vak]])-1)), TRIM(tblComponenten[[#This Row],[Leerweg Vak]]))</f>
        <v>KB</v>
      </c>
      <c r="H11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1" s="49" t="s">
        <v>37</v>
      </c>
      <c r="J11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12" spans="1:10" x14ac:dyDescent="0.35">
      <c r="A112" s="46">
        <v>165</v>
      </c>
      <c r="B112" s="47">
        <v>26234</v>
      </c>
      <c r="C112" s="48">
        <v>25</v>
      </c>
      <c r="D112" s="47" t="s">
        <v>720</v>
      </c>
      <c r="E112" s="49" t="s">
        <v>592</v>
      </c>
      <c r="F112" s="49" t="s">
        <v>723</v>
      </c>
      <c r="G112" t="str">
        <f>IFERROR(TRIM(LEFT(tblComponenten[[#This Row],[Leerweg Vak]], SEARCH(" ", tblComponenten[[#This Row],[Leerweg Vak]])-1)), TRIM(tblComponenten[[#This Row],[Leerweg Vak]]))</f>
        <v>KB</v>
      </c>
      <c r="H11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2" s="49" t="s">
        <v>37</v>
      </c>
      <c r="J11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13" spans="1:10" x14ac:dyDescent="0.35">
      <c r="A113" s="46">
        <v>166</v>
      </c>
      <c r="B113" s="47">
        <v>26234</v>
      </c>
      <c r="C113" s="48">
        <v>25</v>
      </c>
      <c r="D113" s="47" t="s">
        <v>720</v>
      </c>
      <c r="E113" s="49" t="s">
        <v>592</v>
      </c>
      <c r="F113" s="49" t="s">
        <v>724</v>
      </c>
      <c r="G113" t="str">
        <f>IFERROR(TRIM(LEFT(tblComponenten[[#This Row],[Leerweg Vak]], SEARCH(" ", tblComponenten[[#This Row],[Leerweg Vak]])-1)), TRIM(tblComponenten[[#This Row],[Leerweg Vak]]))</f>
        <v>KB</v>
      </c>
      <c r="H11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3" s="49" t="s">
        <v>37</v>
      </c>
      <c r="J11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14" spans="1:10" x14ac:dyDescent="0.35">
      <c r="A114" s="46">
        <v>167</v>
      </c>
      <c r="B114" s="47">
        <v>26235</v>
      </c>
      <c r="C114" s="48">
        <v>25</v>
      </c>
      <c r="D114" s="47" t="s">
        <v>720</v>
      </c>
      <c r="E114" s="49" t="s">
        <v>597</v>
      </c>
      <c r="F114" s="49" t="s">
        <v>725</v>
      </c>
      <c r="G114" t="str">
        <f>IFERROR(TRIM(LEFT(tblComponenten[[#This Row],[Leerweg Vak]], SEARCH(" ", tblComponenten[[#This Row],[Leerweg Vak]])-1)), TRIM(tblComponenten[[#This Row],[Leerweg Vak]]))</f>
        <v>KB</v>
      </c>
      <c r="H11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4" s="49" t="s">
        <v>40</v>
      </c>
      <c r="J11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15" spans="1:10" x14ac:dyDescent="0.35">
      <c r="A115" s="46">
        <v>168</v>
      </c>
      <c r="B115" s="47">
        <v>26235</v>
      </c>
      <c r="C115" s="48">
        <v>25</v>
      </c>
      <c r="D115" s="47" t="s">
        <v>720</v>
      </c>
      <c r="E115" s="49" t="s">
        <v>597</v>
      </c>
      <c r="F115" s="49" t="s">
        <v>726</v>
      </c>
      <c r="G115" t="str">
        <f>IFERROR(TRIM(LEFT(tblComponenten[[#This Row],[Leerweg Vak]], SEARCH(" ", tblComponenten[[#This Row],[Leerweg Vak]])-1)), TRIM(tblComponenten[[#This Row],[Leerweg Vak]]))</f>
        <v>KB</v>
      </c>
      <c r="H11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5" s="49" t="s">
        <v>40</v>
      </c>
      <c r="J11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16" spans="1:10" x14ac:dyDescent="0.35">
      <c r="A116" s="46">
        <v>169</v>
      </c>
      <c r="B116" s="47">
        <v>26235</v>
      </c>
      <c r="C116" s="48">
        <v>25</v>
      </c>
      <c r="D116" s="47" t="s">
        <v>720</v>
      </c>
      <c r="E116" s="49" t="s">
        <v>597</v>
      </c>
      <c r="F116" s="49" t="s">
        <v>727</v>
      </c>
      <c r="G116" t="str">
        <f>IFERROR(TRIM(LEFT(tblComponenten[[#This Row],[Leerweg Vak]], SEARCH(" ", tblComponenten[[#This Row],[Leerweg Vak]])-1)), TRIM(tblComponenten[[#This Row],[Leerweg Vak]]))</f>
        <v>KB</v>
      </c>
      <c r="H11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6" s="49" t="s">
        <v>40</v>
      </c>
      <c r="J11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17" spans="1:10" x14ac:dyDescent="0.35">
      <c r="A117" s="46">
        <v>170</v>
      </c>
      <c r="B117" s="47">
        <v>26235</v>
      </c>
      <c r="C117" s="48">
        <v>25</v>
      </c>
      <c r="D117" s="47" t="s">
        <v>720</v>
      </c>
      <c r="E117" s="49" t="s">
        <v>597</v>
      </c>
      <c r="F117" s="49" t="s">
        <v>728</v>
      </c>
      <c r="G117" t="str">
        <f>IFERROR(TRIM(LEFT(tblComponenten[[#This Row],[Leerweg Vak]], SEARCH(" ", tblComponenten[[#This Row],[Leerweg Vak]])-1)), TRIM(tblComponenten[[#This Row],[Leerweg Vak]]))</f>
        <v>KB</v>
      </c>
      <c r="H11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7" s="49" t="s">
        <v>40</v>
      </c>
      <c r="J11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18" spans="1:10" x14ac:dyDescent="0.35">
      <c r="A118" s="46">
        <v>175</v>
      </c>
      <c r="B118" s="47">
        <v>26236</v>
      </c>
      <c r="C118" s="48">
        <v>45</v>
      </c>
      <c r="D118" s="47" t="s">
        <v>729</v>
      </c>
      <c r="E118" s="49" t="s">
        <v>592</v>
      </c>
      <c r="F118" s="49" t="s">
        <v>730</v>
      </c>
      <c r="G118" t="str">
        <f>IFERROR(TRIM(LEFT(tblComponenten[[#This Row],[Leerweg Vak]], SEARCH(" ", tblComponenten[[#This Row],[Leerweg Vak]])-1)), TRIM(tblComponenten[[#This Row],[Leerweg Vak]]))</f>
        <v>GL</v>
      </c>
      <c r="H11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8" s="49" t="s">
        <v>37</v>
      </c>
      <c r="J11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19" spans="1:10" x14ac:dyDescent="0.35">
      <c r="A119" s="46">
        <v>176</v>
      </c>
      <c r="B119" s="47">
        <v>26236</v>
      </c>
      <c r="C119" s="48">
        <v>45</v>
      </c>
      <c r="D119" s="47" t="s">
        <v>729</v>
      </c>
      <c r="E119" s="49" t="s">
        <v>592</v>
      </c>
      <c r="F119" s="49" t="s">
        <v>731</v>
      </c>
      <c r="G119" t="str">
        <f>IFERROR(TRIM(LEFT(tblComponenten[[#This Row],[Leerweg Vak]], SEARCH(" ", tblComponenten[[#This Row],[Leerweg Vak]])-1)), TRIM(tblComponenten[[#This Row],[Leerweg Vak]]))</f>
        <v>GL</v>
      </c>
      <c r="H11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19" s="49" t="s">
        <v>37</v>
      </c>
      <c r="J11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20" spans="1:10" x14ac:dyDescent="0.35">
      <c r="A120" s="46">
        <v>177</v>
      </c>
      <c r="B120" s="47">
        <v>26237</v>
      </c>
      <c r="C120" s="48">
        <v>45</v>
      </c>
      <c r="D120" s="47" t="s">
        <v>729</v>
      </c>
      <c r="E120" s="49" t="s">
        <v>597</v>
      </c>
      <c r="F120" s="49" t="s">
        <v>732</v>
      </c>
      <c r="G120" t="str">
        <f>IFERROR(TRIM(LEFT(tblComponenten[[#This Row],[Leerweg Vak]], SEARCH(" ", tblComponenten[[#This Row],[Leerweg Vak]])-1)), TRIM(tblComponenten[[#This Row],[Leerweg Vak]]))</f>
        <v>GL</v>
      </c>
      <c r="H12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20" s="49" t="s">
        <v>40</v>
      </c>
      <c r="J12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21" spans="1:10" x14ac:dyDescent="0.35">
      <c r="A121" s="46">
        <v>178</v>
      </c>
      <c r="B121" s="47">
        <v>26237</v>
      </c>
      <c r="C121" s="48">
        <v>45</v>
      </c>
      <c r="D121" s="47" t="s">
        <v>729</v>
      </c>
      <c r="E121" s="49" t="s">
        <v>597</v>
      </c>
      <c r="F121" s="49" t="s">
        <v>733</v>
      </c>
      <c r="G121" t="str">
        <f>IFERROR(TRIM(LEFT(tblComponenten[[#This Row],[Leerweg Vak]], SEARCH(" ", tblComponenten[[#This Row],[Leerweg Vak]])-1)), TRIM(tblComponenten[[#This Row],[Leerweg Vak]]))</f>
        <v>GL</v>
      </c>
      <c r="H12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E&amp;O</v>
      </c>
      <c r="I121" s="49" t="s">
        <v>40</v>
      </c>
      <c r="J12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22" spans="1:10" x14ac:dyDescent="0.35">
      <c r="A122" s="46">
        <v>181</v>
      </c>
      <c r="B122" s="47">
        <v>26238</v>
      </c>
      <c r="C122" s="48">
        <v>36</v>
      </c>
      <c r="D122" s="47" t="s">
        <v>734</v>
      </c>
      <c r="E122" s="49" t="s">
        <v>592</v>
      </c>
      <c r="F122" s="49" t="s">
        <v>735</v>
      </c>
      <c r="G122" t="str">
        <f>IFERROR(TRIM(LEFT(tblComponenten[[#This Row],[Leerweg Vak]], SEARCH(" ", tblComponenten[[#This Row],[Leerweg Vak]])-1)), TRIM(tblComponenten[[#This Row],[Leerweg Vak]]))</f>
        <v>BB</v>
      </c>
      <c r="H12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2" s="49" t="s">
        <v>37</v>
      </c>
      <c r="J12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23" spans="1:10" x14ac:dyDescent="0.35">
      <c r="A123" s="46">
        <v>182</v>
      </c>
      <c r="B123" s="47">
        <v>26238</v>
      </c>
      <c r="C123" s="48">
        <v>36</v>
      </c>
      <c r="D123" s="47" t="s">
        <v>734</v>
      </c>
      <c r="E123" s="49" t="s">
        <v>592</v>
      </c>
      <c r="F123" s="49" t="s">
        <v>736</v>
      </c>
      <c r="G123" t="str">
        <f>IFERROR(TRIM(LEFT(tblComponenten[[#This Row],[Leerweg Vak]], SEARCH(" ", tblComponenten[[#This Row],[Leerweg Vak]])-1)), TRIM(tblComponenten[[#This Row],[Leerweg Vak]]))</f>
        <v>BB</v>
      </c>
      <c r="H12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3" s="49" t="s">
        <v>37</v>
      </c>
      <c r="J12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24" spans="1:10" x14ac:dyDescent="0.35">
      <c r="A124" s="46">
        <v>183</v>
      </c>
      <c r="B124" s="47">
        <v>26238</v>
      </c>
      <c r="C124" s="48">
        <v>38</v>
      </c>
      <c r="D124" s="47" t="s">
        <v>734</v>
      </c>
      <c r="E124" s="49" t="s">
        <v>592</v>
      </c>
      <c r="F124" s="49" t="s">
        <v>737</v>
      </c>
      <c r="G124" t="str">
        <f>IFERROR(TRIM(LEFT(tblComponenten[[#This Row],[Leerweg Vak]], SEARCH(" ", tblComponenten[[#This Row],[Leerweg Vak]])-1)), TRIM(tblComponenten[[#This Row],[Leerweg Vak]]))</f>
        <v>BB</v>
      </c>
      <c r="H12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4" s="49" t="s">
        <v>37</v>
      </c>
      <c r="J12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25" spans="1:10" x14ac:dyDescent="0.35">
      <c r="A125" s="46">
        <v>184</v>
      </c>
      <c r="B125" s="47">
        <v>26238</v>
      </c>
      <c r="C125" s="48">
        <v>37</v>
      </c>
      <c r="D125" s="47" t="s">
        <v>734</v>
      </c>
      <c r="E125" s="49" t="s">
        <v>592</v>
      </c>
      <c r="F125" s="49" t="s">
        <v>738</v>
      </c>
      <c r="G125" t="str">
        <f>IFERROR(TRIM(LEFT(tblComponenten[[#This Row],[Leerweg Vak]], SEARCH(" ", tblComponenten[[#This Row],[Leerweg Vak]])-1)), TRIM(tblComponenten[[#This Row],[Leerweg Vak]]))</f>
        <v>BB</v>
      </c>
      <c r="H12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5" s="49" t="s">
        <v>37</v>
      </c>
      <c r="J12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26" spans="1:10" x14ac:dyDescent="0.35">
      <c r="A126" s="46">
        <v>185</v>
      </c>
      <c r="B126" s="47">
        <v>26239</v>
      </c>
      <c r="C126" s="48">
        <v>36</v>
      </c>
      <c r="D126" s="47" t="s">
        <v>734</v>
      </c>
      <c r="E126" s="49" t="s">
        <v>597</v>
      </c>
      <c r="F126" s="49" t="s">
        <v>739</v>
      </c>
      <c r="G126" t="str">
        <f>IFERROR(TRIM(LEFT(tblComponenten[[#This Row],[Leerweg Vak]], SEARCH(" ", tblComponenten[[#This Row],[Leerweg Vak]])-1)), TRIM(tblComponenten[[#This Row],[Leerweg Vak]]))</f>
        <v>BB</v>
      </c>
      <c r="H12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6" s="49" t="s">
        <v>40</v>
      </c>
      <c r="J12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27" spans="1:10" x14ac:dyDescent="0.35">
      <c r="A127" s="46">
        <v>186</v>
      </c>
      <c r="B127" s="47">
        <v>26239</v>
      </c>
      <c r="C127" s="48">
        <v>36</v>
      </c>
      <c r="D127" s="47" t="s">
        <v>734</v>
      </c>
      <c r="E127" s="49" t="s">
        <v>597</v>
      </c>
      <c r="F127" s="49" t="s">
        <v>740</v>
      </c>
      <c r="G127" t="str">
        <f>IFERROR(TRIM(LEFT(tblComponenten[[#This Row],[Leerweg Vak]], SEARCH(" ", tblComponenten[[#This Row],[Leerweg Vak]])-1)), TRIM(tblComponenten[[#This Row],[Leerweg Vak]]))</f>
        <v>BB</v>
      </c>
      <c r="H12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7" s="49" t="s">
        <v>40</v>
      </c>
      <c r="J12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28" spans="1:10" x14ac:dyDescent="0.35">
      <c r="A128" s="46">
        <v>187</v>
      </c>
      <c r="B128" s="47">
        <v>26239</v>
      </c>
      <c r="C128" s="48">
        <v>38</v>
      </c>
      <c r="D128" s="47" t="s">
        <v>734</v>
      </c>
      <c r="E128" s="49" t="s">
        <v>597</v>
      </c>
      <c r="F128" s="49" t="s">
        <v>741</v>
      </c>
      <c r="G128" t="str">
        <f>IFERROR(TRIM(LEFT(tblComponenten[[#This Row],[Leerweg Vak]], SEARCH(" ", tblComponenten[[#This Row],[Leerweg Vak]])-1)), TRIM(tblComponenten[[#This Row],[Leerweg Vak]]))</f>
        <v>BB</v>
      </c>
      <c r="H12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8" s="49" t="s">
        <v>40</v>
      </c>
      <c r="J12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29" spans="1:10" x14ac:dyDescent="0.35">
      <c r="A129" s="46">
        <v>188</v>
      </c>
      <c r="B129" s="47">
        <v>26239</v>
      </c>
      <c r="C129" s="48">
        <v>37</v>
      </c>
      <c r="D129" s="47" t="s">
        <v>734</v>
      </c>
      <c r="E129" s="49" t="s">
        <v>597</v>
      </c>
      <c r="F129" s="49" t="s">
        <v>742</v>
      </c>
      <c r="G129" t="str">
        <f>IFERROR(TRIM(LEFT(tblComponenten[[#This Row],[Leerweg Vak]], SEARCH(" ", tblComponenten[[#This Row],[Leerweg Vak]])-1)), TRIM(tblComponenten[[#This Row],[Leerweg Vak]]))</f>
        <v>BB</v>
      </c>
      <c r="H12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29" s="49" t="s">
        <v>40</v>
      </c>
      <c r="J12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30" spans="1:10" x14ac:dyDescent="0.35">
      <c r="A130" s="46">
        <v>193</v>
      </c>
      <c r="B130" s="47">
        <v>26240</v>
      </c>
      <c r="C130" s="48">
        <v>35</v>
      </c>
      <c r="D130" s="47" t="s">
        <v>743</v>
      </c>
      <c r="E130" s="49" t="s">
        <v>592</v>
      </c>
      <c r="F130" s="49" t="s">
        <v>744</v>
      </c>
      <c r="G130" t="str">
        <f>IFERROR(TRIM(LEFT(tblComponenten[[#This Row],[Leerweg Vak]], SEARCH(" ", tblComponenten[[#This Row],[Leerweg Vak]])-1)), TRIM(tblComponenten[[#This Row],[Leerweg Vak]]))</f>
        <v>KB</v>
      </c>
      <c r="H13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0" s="49" t="s">
        <v>37</v>
      </c>
      <c r="J13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31" spans="1:10" x14ac:dyDescent="0.35">
      <c r="A131" s="46">
        <v>194</v>
      </c>
      <c r="B131" s="47">
        <v>26240</v>
      </c>
      <c r="C131" s="48">
        <v>35</v>
      </c>
      <c r="D131" s="47" t="s">
        <v>743</v>
      </c>
      <c r="E131" s="49" t="s">
        <v>592</v>
      </c>
      <c r="F131" s="49" t="s">
        <v>745</v>
      </c>
      <c r="G131" t="str">
        <f>IFERROR(TRIM(LEFT(tblComponenten[[#This Row],[Leerweg Vak]], SEARCH(" ", tblComponenten[[#This Row],[Leerweg Vak]])-1)), TRIM(tblComponenten[[#This Row],[Leerweg Vak]]))</f>
        <v>KB</v>
      </c>
      <c r="H13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1" s="49" t="s">
        <v>37</v>
      </c>
      <c r="J13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32" spans="1:10" x14ac:dyDescent="0.35">
      <c r="A132" s="46">
        <v>195</v>
      </c>
      <c r="B132" s="47">
        <v>26240</v>
      </c>
      <c r="C132" s="48">
        <v>35</v>
      </c>
      <c r="D132" s="47" t="s">
        <v>743</v>
      </c>
      <c r="E132" s="49" t="s">
        <v>592</v>
      </c>
      <c r="F132" s="49" t="s">
        <v>746</v>
      </c>
      <c r="G132" t="str">
        <f>IFERROR(TRIM(LEFT(tblComponenten[[#This Row],[Leerweg Vak]], SEARCH(" ", tblComponenten[[#This Row],[Leerweg Vak]])-1)), TRIM(tblComponenten[[#This Row],[Leerweg Vak]]))</f>
        <v>KB</v>
      </c>
      <c r="H13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2" s="49" t="s">
        <v>37</v>
      </c>
      <c r="J13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33" spans="1:10" x14ac:dyDescent="0.35">
      <c r="A133" s="46">
        <v>196</v>
      </c>
      <c r="B133" s="47">
        <v>26240</v>
      </c>
      <c r="C133" s="48">
        <v>35</v>
      </c>
      <c r="D133" s="47" t="s">
        <v>743</v>
      </c>
      <c r="E133" s="49" t="s">
        <v>592</v>
      </c>
      <c r="F133" s="49" t="s">
        <v>747</v>
      </c>
      <c r="G133" t="str">
        <f>IFERROR(TRIM(LEFT(tblComponenten[[#This Row],[Leerweg Vak]], SEARCH(" ", tblComponenten[[#This Row],[Leerweg Vak]])-1)), TRIM(tblComponenten[[#This Row],[Leerweg Vak]]))</f>
        <v>KB</v>
      </c>
      <c r="H13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3" s="49" t="s">
        <v>37</v>
      </c>
      <c r="J13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34" spans="1:10" x14ac:dyDescent="0.35">
      <c r="A134" s="46">
        <v>197</v>
      </c>
      <c r="B134" s="47">
        <v>26241</v>
      </c>
      <c r="C134" s="48">
        <v>35</v>
      </c>
      <c r="D134" s="47" t="s">
        <v>743</v>
      </c>
      <c r="E134" s="49" t="s">
        <v>597</v>
      </c>
      <c r="F134" s="49" t="s">
        <v>748</v>
      </c>
      <c r="G134" t="str">
        <f>IFERROR(TRIM(LEFT(tblComponenten[[#This Row],[Leerweg Vak]], SEARCH(" ", tblComponenten[[#This Row],[Leerweg Vak]])-1)), TRIM(tblComponenten[[#This Row],[Leerweg Vak]]))</f>
        <v>KB</v>
      </c>
      <c r="H13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4" s="49" t="s">
        <v>40</v>
      </c>
      <c r="J13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35" spans="1:10" x14ac:dyDescent="0.35">
      <c r="A135" s="46">
        <v>198</v>
      </c>
      <c r="B135" s="47">
        <v>26241</v>
      </c>
      <c r="C135" s="48">
        <v>35</v>
      </c>
      <c r="D135" s="47" t="s">
        <v>743</v>
      </c>
      <c r="E135" s="49" t="s">
        <v>597</v>
      </c>
      <c r="F135" s="49" t="s">
        <v>749</v>
      </c>
      <c r="G135" t="str">
        <f>IFERROR(TRIM(LEFT(tblComponenten[[#This Row],[Leerweg Vak]], SEARCH(" ", tblComponenten[[#This Row],[Leerweg Vak]])-1)), TRIM(tblComponenten[[#This Row],[Leerweg Vak]]))</f>
        <v>KB</v>
      </c>
      <c r="H13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5" s="49" t="s">
        <v>40</v>
      </c>
      <c r="J13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36" spans="1:10" x14ac:dyDescent="0.35">
      <c r="A136" s="46">
        <v>199</v>
      </c>
      <c r="B136" s="47">
        <v>26241</v>
      </c>
      <c r="C136" s="48">
        <v>35</v>
      </c>
      <c r="D136" s="47" t="s">
        <v>743</v>
      </c>
      <c r="E136" s="49" t="s">
        <v>597</v>
      </c>
      <c r="F136" s="49" t="s">
        <v>750</v>
      </c>
      <c r="G136" t="str">
        <f>IFERROR(TRIM(LEFT(tblComponenten[[#This Row],[Leerweg Vak]], SEARCH(" ", tblComponenten[[#This Row],[Leerweg Vak]])-1)), TRIM(tblComponenten[[#This Row],[Leerweg Vak]]))</f>
        <v>KB</v>
      </c>
      <c r="H13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6" s="49" t="s">
        <v>40</v>
      </c>
      <c r="J13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37" spans="1:10" x14ac:dyDescent="0.35">
      <c r="A137" s="46">
        <v>200</v>
      </c>
      <c r="B137" s="47">
        <v>26241</v>
      </c>
      <c r="C137" s="48">
        <v>35</v>
      </c>
      <c r="D137" s="47" t="s">
        <v>743</v>
      </c>
      <c r="E137" s="49" t="s">
        <v>597</v>
      </c>
      <c r="F137" s="49" t="s">
        <v>751</v>
      </c>
      <c r="G137" t="str">
        <f>IFERROR(TRIM(LEFT(tblComponenten[[#This Row],[Leerweg Vak]], SEARCH(" ", tblComponenten[[#This Row],[Leerweg Vak]])-1)), TRIM(tblComponenten[[#This Row],[Leerweg Vak]]))</f>
        <v>KB</v>
      </c>
      <c r="H13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7" s="49" t="s">
        <v>40</v>
      </c>
      <c r="J13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38" spans="1:10" x14ac:dyDescent="0.35">
      <c r="A138" s="46">
        <v>205</v>
      </c>
      <c r="B138" s="47">
        <v>26242</v>
      </c>
      <c r="C138" s="48">
        <v>42</v>
      </c>
      <c r="D138" s="47" t="s">
        <v>752</v>
      </c>
      <c r="E138" s="49" t="s">
        <v>592</v>
      </c>
      <c r="F138" s="49" t="s">
        <v>753</v>
      </c>
      <c r="G138" t="str">
        <f>IFERROR(TRIM(LEFT(tblComponenten[[#This Row],[Leerweg Vak]], SEARCH(" ", tblComponenten[[#This Row],[Leerweg Vak]])-1)), TRIM(tblComponenten[[#This Row],[Leerweg Vak]]))</f>
        <v>GL</v>
      </c>
      <c r="H13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8" s="49" t="s">
        <v>37</v>
      </c>
      <c r="J13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39" spans="1:10" x14ac:dyDescent="0.35">
      <c r="A139" s="46">
        <v>206</v>
      </c>
      <c r="B139" s="47">
        <v>26242</v>
      </c>
      <c r="C139" s="48">
        <v>41</v>
      </c>
      <c r="D139" s="47" t="s">
        <v>752</v>
      </c>
      <c r="E139" s="49" t="s">
        <v>592</v>
      </c>
      <c r="F139" s="49" t="s">
        <v>754</v>
      </c>
      <c r="G139" t="str">
        <f>IFERROR(TRIM(LEFT(tblComponenten[[#This Row],[Leerweg Vak]], SEARCH(" ", tblComponenten[[#This Row],[Leerweg Vak]])-1)), TRIM(tblComponenten[[#This Row],[Leerweg Vak]]))</f>
        <v>GL</v>
      </c>
      <c r="H13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39" s="49" t="s">
        <v>37</v>
      </c>
      <c r="J13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40" spans="1:10" x14ac:dyDescent="0.35">
      <c r="A140" s="46">
        <v>207</v>
      </c>
      <c r="B140" s="47">
        <v>26243</v>
      </c>
      <c r="C140" s="48">
        <v>42</v>
      </c>
      <c r="D140" s="47" t="s">
        <v>752</v>
      </c>
      <c r="E140" s="49" t="s">
        <v>597</v>
      </c>
      <c r="F140" s="49" t="s">
        <v>755</v>
      </c>
      <c r="G140" t="str">
        <f>IFERROR(TRIM(LEFT(tblComponenten[[#This Row],[Leerweg Vak]], SEARCH(" ", tblComponenten[[#This Row],[Leerweg Vak]])-1)), TRIM(tblComponenten[[#This Row],[Leerweg Vak]]))</f>
        <v>GL</v>
      </c>
      <c r="H14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40" s="49" t="s">
        <v>40</v>
      </c>
      <c r="J14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41" spans="1:10" x14ac:dyDescent="0.35">
      <c r="A141" s="46">
        <v>208</v>
      </c>
      <c r="B141" s="47">
        <v>26243</v>
      </c>
      <c r="C141" s="48">
        <v>41</v>
      </c>
      <c r="D141" s="47" t="s">
        <v>752</v>
      </c>
      <c r="E141" s="49" t="s">
        <v>597</v>
      </c>
      <c r="F141" s="49" t="s">
        <v>756</v>
      </c>
      <c r="G141" t="str">
        <f>IFERROR(TRIM(LEFT(tblComponenten[[#This Row],[Leerweg Vak]], SEARCH(" ", tblComponenten[[#This Row],[Leerweg Vak]])-1)), TRIM(tblComponenten[[#This Row],[Leerweg Vak]]))</f>
        <v>GL</v>
      </c>
      <c r="H14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HBR</v>
      </c>
      <c r="I141" s="49" t="s">
        <v>40</v>
      </c>
      <c r="J14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42" spans="1:10" x14ac:dyDescent="0.35">
      <c r="A142" s="46">
        <v>211</v>
      </c>
      <c r="B142" s="47">
        <v>26244</v>
      </c>
      <c r="C142" s="48">
        <v>27</v>
      </c>
      <c r="D142" s="47" t="s">
        <v>602</v>
      </c>
      <c r="E142" s="49" t="s">
        <v>592</v>
      </c>
      <c r="F142" s="49" t="s">
        <v>603</v>
      </c>
      <c r="G142" t="str">
        <f>IFERROR(TRIM(LEFT(tblComponenten[[#This Row],[Leerweg Vak]], SEARCH(" ", tblComponenten[[#This Row],[Leerweg Vak]])-1)), TRIM(tblComponenten[[#This Row],[Leerweg Vak]]))</f>
        <v>BB</v>
      </c>
      <c r="H14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2" s="49" t="s">
        <v>37</v>
      </c>
      <c r="J14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43" spans="1:10" x14ac:dyDescent="0.35">
      <c r="A143" s="46">
        <v>212</v>
      </c>
      <c r="B143" s="47">
        <v>26244</v>
      </c>
      <c r="C143" s="48">
        <v>23</v>
      </c>
      <c r="D143" s="47" t="s">
        <v>757</v>
      </c>
      <c r="E143" s="49" t="s">
        <v>592</v>
      </c>
      <c r="F143" s="49" t="s">
        <v>766</v>
      </c>
      <c r="G143" t="str">
        <f>IFERROR(TRIM(LEFT(tblComponenten[[#This Row],[Leerweg Vak]], SEARCH(" ", tblComponenten[[#This Row],[Leerweg Vak]])-1)), TRIM(tblComponenten[[#This Row],[Leerweg Vak]]))</f>
        <v>BB</v>
      </c>
      <c r="H14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3" s="49" t="s">
        <v>37</v>
      </c>
      <c r="J14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44" spans="1:10" x14ac:dyDescent="0.35">
      <c r="A144" s="46">
        <v>213</v>
      </c>
      <c r="B144" s="47">
        <v>26244</v>
      </c>
      <c r="C144" s="48">
        <v>27</v>
      </c>
      <c r="D144" s="47" t="s">
        <v>758</v>
      </c>
      <c r="E144" s="49" t="s">
        <v>592</v>
      </c>
      <c r="F144" s="49" t="s">
        <v>767</v>
      </c>
      <c r="G144" t="str">
        <f>IFERROR(TRIM(LEFT(tblComponenten[[#This Row],[Leerweg Vak]], SEARCH(" ", tblComponenten[[#This Row],[Leerweg Vak]])-1)), TRIM(tblComponenten[[#This Row],[Leerweg Vak]]))</f>
        <v>BB</v>
      </c>
      <c r="H14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4" s="49" t="s">
        <v>37</v>
      </c>
      <c r="J14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45" spans="1:10" x14ac:dyDescent="0.35">
      <c r="A145" s="46">
        <v>214</v>
      </c>
      <c r="B145" s="47">
        <v>26244</v>
      </c>
      <c r="C145" s="48">
        <v>23</v>
      </c>
      <c r="D145" s="47" t="s">
        <v>759</v>
      </c>
      <c r="E145" s="49" t="s">
        <v>592</v>
      </c>
      <c r="F145" s="49" t="s">
        <v>768</v>
      </c>
      <c r="G145" t="str">
        <f>IFERROR(TRIM(LEFT(tblComponenten[[#This Row],[Leerweg Vak]], SEARCH(" ", tblComponenten[[#This Row],[Leerweg Vak]])-1)), TRIM(tblComponenten[[#This Row],[Leerweg Vak]]))</f>
        <v>BB</v>
      </c>
      <c r="H14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5" s="49" t="s">
        <v>37</v>
      </c>
      <c r="J14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46" spans="1:10" x14ac:dyDescent="0.35">
      <c r="A146" s="46">
        <v>215</v>
      </c>
      <c r="B146" s="47">
        <v>26245</v>
      </c>
      <c r="C146" s="48">
        <v>27</v>
      </c>
      <c r="D146" s="47" t="s">
        <v>602</v>
      </c>
      <c r="E146" s="49" t="s">
        <v>597</v>
      </c>
      <c r="F146" s="49" t="s">
        <v>604</v>
      </c>
      <c r="G146" t="str">
        <f>IFERROR(TRIM(LEFT(tblComponenten[[#This Row],[Leerweg Vak]], SEARCH(" ", tblComponenten[[#This Row],[Leerweg Vak]])-1)), TRIM(tblComponenten[[#This Row],[Leerweg Vak]]))</f>
        <v>BB</v>
      </c>
      <c r="H14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6" s="49" t="s">
        <v>40</v>
      </c>
      <c r="J14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47" spans="1:10" x14ac:dyDescent="0.35">
      <c r="A147" s="46">
        <v>216</v>
      </c>
      <c r="B147" s="47">
        <v>26245</v>
      </c>
      <c r="C147" s="48">
        <v>23</v>
      </c>
      <c r="D147" s="47" t="s">
        <v>757</v>
      </c>
      <c r="E147" s="49" t="s">
        <v>597</v>
      </c>
      <c r="F147" s="49" t="s">
        <v>769</v>
      </c>
      <c r="G147" t="str">
        <f>IFERROR(TRIM(LEFT(tblComponenten[[#This Row],[Leerweg Vak]], SEARCH(" ", tblComponenten[[#This Row],[Leerweg Vak]])-1)), TRIM(tblComponenten[[#This Row],[Leerweg Vak]]))</f>
        <v>BB</v>
      </c>
      <c r="H14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7" s="49" t="s">
        <v>40</v>
      </c>
      <c r="J14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48" spans="1:10" x14ac:dyDescent="0.35">
      <c r="A148" s="46">
        <v>217</v>
      </c>
      <c r="B148" s="47">
        <v>26245</v>
      </c>
      <c r="C148" s="48">
        <v>27</v>
      </c>
      <c r="D148" s="47" t="s">
        <v>758</v>
      </c>
      <c r="E148" s="49" t="s">
        <v>597</v>
      </c>
      <c r="F148" s="49" t="s">
        <v>770</v>
      </c>
      <c r="G148" t="str">
        <f>IFERROR(TRIM(LEFT(tblComponenten[[#This Row],[Leerweg Vak]], SEARCH(" ", tblComponenten[[#This Row],[Leerweg Vak]])-1)), TRIM(tblComponenten[[#This Row],[Leerweg Vak]]))</f>
        <v>BB</v>
      </c>
      <c r="H14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8" s="49" t="s">
        <v>40</v>
      </c>
      <c r="J14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49" spans="1:10" x14ac:dyDescent="0.35">
      <c r="A149" s="46">
        <v>218</v>
      </c>
      <c r="B149" s="47">
        <v>26245</v>
      </c>
      <c r="C149" s="48">
        <v>23</v>
      </c>
      <c r="D149" s="47" t="s">
        <v>759</v>
      </c>
      <c r="E149" s="49" t="s">
        <v>597</v>
      </c>
      <c r="F149" s="49" t="s">
        <v>771</v>
      </c>
      <c r="G149" t="str">
        <f>IFERROR(TRIM(LEFT(tblComponenten[[#This Row],[Leerweg Vak]], SEARCH(" ", tblComponenten[[#This Row],[Leerweg Vak]])-1)), TRIM(tblComponenten[[#This Row],[Leerweg Vak]]))</f>
        <v>BB</v>
      </c>
      <c r="H14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49" s="49" t="s">
        <v>40</v>
      </c>
      <c r="J14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50" spans="1:10" x14ac:dyDescent="0.35">
      <c r="A150" s="46">
        <v>223</v>
      </c>
      <c r="B150" s="47">
        <v>26246</v>
      </c>
      <c r="C150" s="48">
        <v>27</v>
      </c>
      <c r="D150" s="47" t="s">
        <v>760</v>
      </c>
      <c r="E150" s="49" t="s">
        <v>592</v>
      </c>
      <c r="F150" s="49" t="s">
        <v>772</v>
      </c>
      <c r="G150" t="str">
        <f>IFERROR(TRIM(LEFT(tblComponenten[[#This Row],[Leerweg Vak]], SEARCH(" ", tblComponenten[[#This Row],[Leerweg Vak]])-1)), TRIM(tblComponenten[[#This Row],[Leerweg Vak]]))</f>
        <v>KB</v>
      </c>
      <c r="H15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0" s="49" t="s">
        <v>37</v>
      </c>
      <c r="J15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51" spans="1:10" x14ac:dyDescent="0.35">
      <c r="A151" s="46">
        <v>224</v>
      </c>
      <c r="B151" s="47">
        <v>26246</v>
      </c>
      <c r="C151" s="48">
        <v>23</v>
      </c>
      <c r="D151" s="47" t="s">
        <v>761</v>
      </c>
      <c r="E151" s="49" t="s">
        <v>592</v>
      </c>
      <c r="F151" s="49" t="s">
        <v>773</v>
      </c>
      <c r="G151" t="str">
        <f>IFERROR(TRIM(LEFT(tblComponenten[[#This Row],[Leerweg Vak]], SEARCH(" ", tblComponenten[[#This Row],[Leerweg Vak]])-1)), TRIM(tblComponenten[[#This Row],[Leerweg Vak]]))</f>
        <v>KB</v>
      </c>
      <c r="H15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1" s="49" t="s">
        <v>37</v>
      </c>
      <c r="J15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52" spans="1:10" x14ac:dyDescent="0.35">
      <c r="A152" s="46">
        <v>225</v>
      </c>
      <c r="B152" s="47">
        <v>26246</v>
      </c>
      <c r="C152" s="48">
        <v>27</v>
      </c>
      <c r="D152" s="47" t="s">
        <v>762</v>
      </c>
      <c r="E152" s="49" t="s">
        <v>592</v>
      </c>
      <c r="F152" s="49" t="s">
        <v>774</v>
      </c>
      <c r="G152" t="str">
        <f>IFERROR(TRIM(LEFT(tblComponenten[[#This Row],[Leerweg Vak]], SEARCH(" ", tblComponenten[[#This Row],[Leerweg Vak]])-1)), TRIM(tblComponenten[[#This Row],[Leerweg Vak]]))</f>
        <v>KB</v>
      </c>
      <c r="H15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2" s="49" t="s">
        <v>37</v>
      </c>
      <c r="J15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53" spans="1:10" x14ac:dyDescent="0.35">
      <c r="A153" s="46">
        <v>226</v>
      </c>
      <c r="B153" s="47">
        <v>26246</v>
      </c>
      <c r="C153" s="48">
        <v>23</v>
      </c>
      <c r="D153" s="47" t="s">
        <v>763</v>
      </c>
      <c r="E153" s="49" t="s">
        <v>592</v>
      </c>
      <c r="F153" s="49" t="s">
        <v>775</v>
      </c>
      <c r="G153" t="str">
        <f>IFERROR(TRIM(LEFT(tblComponenten[[#This Row],[Leerweg Vak]], SEARCH(" ", tblComponenten[[#This Row],[Leerweg Vak]])-1)), TRIM(tblComponenten[[#This Row],[Leerweg Vak]]))</f>
        <v>KB</v>
      </c>
      <c r="H15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3" s="49" t="s">
        <v>37</v>
      </c>
      <c r="J15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54" spans="1:10" x14ac:dyDescent="0.35">
      <c r="A154" s="46">
        <v>227</v>
      </c>
      <c r="B154" s="47">
        <v>26247</v>
      </c>
      <c r="C154" s="48">
        <v>27</v>
      </c>
      <c r="D154" s="47" t="s">
        <v>760</v>
      </c>
      <c r="E154" s="49" t="s">
        <v>597</v>
      </c>
      <c r="F154" s="49" t="s">
        <v>776</v>
      </c>
      <c r="G154" t="str">
        <f>IFERROR(TRIM(LEFT(tblComponenten[[#This Row],[Leerweg Vak]], SEARCH(" ", tblComponenten[[#This Row],[Leerweg Vak]])-1)), TRIM(tblComponenten[[#This Row],[Leerweg Vak]]))</f>
        <v>KB</v>
      </c>
      <c r="H15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4" s="49" t="s">
        <v>40</v>
      </c>
      <c r="J15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55" spans="1:10" x14ac:dyDescent="0.35">
      <c r="A155" s="46">
        <v>228</v>
      </c>
      <c r="B155" s="47">
        <v>26247</v>
      </c>
      <c r="C155" s="48">
        <v>23</v>
      </c>
      <c r="D155" s="47" t="s">
        <v>761</v>
      </c>
      <c r="E155" s="49" t="s">
        <v>597</v>
      </c>
      <c r="F155" s="49" t="s">
        <v>777</v>
      </c>
      <c r="G155" t="str">
        <f>IFERROR(TRIM(LEFT(tblComponenten[[#This Row],[Leerweg Vak]], SEARCH(" ", tblComponenten[[#This Row],[Leerweg Vak]])-1)), TRIM(tblComponenten[[#This Row],[Leerweg Vak]]))</f>
        <v>KB</v>
      </c>
      <c r="H15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5" s="49" t="s">
        <v>40</v>
      </c>
      <c r="J15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56" spans="1:10" x14ac:dyDescent="0.35">
      <c r="A156" s="46">
        <v>229</v>
      </c>
      <c r="B156" s="47">
        <v>26247</v>
      </c>
      <c r="C156" s="48">
        <v>27</v>
      </c>
      <c r="D156" s="47" t="s">
        <v>762</v>
      </c>
      <c r="E156" s="49" t="s">
        <v>597</v>
      </c>
      <c r="F156" s="49" t="s">
        <v>778</v>
      </c>
      <c r="G156" t="str">
        <f>IFERROR(TRIM(LEFT(tblComponenten[[#This Row],[Leerweg Vak]], SEARCH(" ", tblComponenten[[#This Row],[Leerweg Vak]])-1)), TRIM(tblComponenten[[#This Row],[Leerweg Vak]]))</f>
        <v>KB</v>
      </c>
      <c r="H15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6" s="49" t="s">
        <v>40</v>
      </c>
      <c r="J15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57" spans="1:10" x14ac:dyDescent="0.35">
      <c r="A157" s="46">
        <v>230</v>
      </c>
      <c r="B157" s="47">
        <v>26247</v>
      </c>
      <c r="C157" s="48">
        <v>23</v>
      </c>
      <c r="D157" s="47" t="s">
        <v>763</v>
      </c>
      <c r="E157" s="49" t="s">
        <v>597</v>
      </c>
      <c r="F157" s="49" t="s">
        <v>779</v>
      </c>
      <c r="G157" t="str">
        <f>IFERROR(TRIM(LEFT(tblComponenten[[#This Row],[Leerweg Vak]], SEARCH(" ", tblComponenten[[#This Row],[Leerweg Vak]])-1)), TRIM(tblComponenten[[#This Row],[Leerweg Vak]]))</f>
        <v>KB</v>
      </c>
      <c r="H15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7" s="49" t="s">
        <v>40</v>
      </c>
      <c r="J15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58" spans="1:10" x14ac:dyDescent="0.35">
      <c r="A158" s="46">
        <v>235</v>
      </c>
      <c r="B158" s="47">
        <v>26248</v>
      </c>
      <c r="C158" s="48">
        <v>46</v>
      </c>
      <c r="D158" s="47" t="s">
        <v>764</v>
      </c>
      <c r="E158" s="49" t="s">
        <v>592</v>
      </c>
      <c r="F158" s="49" t="s">
        <v>780</v>
      </c>
      <c r="G158" t="str">
        <f>IFERROR(TRIM(LEFT(tblComponenten[[#This Row],[Leerweg Vak]], SEARCH(" ", tblComponenten[[#This Row],[Leerweg Vak]])-1)), TRIM(tblComponenten[[#This Row],[Leerweg Vak]]))</f>
        <v>GL</v>
      </c>
      <c r="H15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8" s="49" t="s">
        <v>37</v>
      </c>
      <c r="J15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59" spans="1:10" x14ac:dyDescent="0.35">
      <c r="A159" s="46">
        <v>236</v>
      </c>
      <c r="B159" s="47">
        <v>26248</v>
      </c>
      <c r="C159" s="48">
        <v>39</v>
      </c>
      <c r="D159" s="47" t="s">
        <v>765</v>
      </c>
      <c r="E159" s="49" t="s">
        <v>592</v>
      </c>
      <c r="F159" s="49" t="s">
        <v>781</v>
      </c>
      <c r="G159" t="str">
        <f>IFERROR(TRIM(LEFT(tblComponenten[[#This Row],[Leerweg Vak]], SEARCH(" ", tblComponenten[[#This Row],[Leerweg Vak]])-1)), TRIM(tblComponenten[[#This Row],[Leerweg Vak]]))</f>
        <v>GL</v>
      </c>
      <c r="H15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59" s="49" t="s">
        <v>37</v>
      </c>
      <c r="J15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60" spans="1:10" x14ac:dyDescent="0.35">
      <c r="A160" s="46">
        <v>237</v>
      </c>
      <c r="B160" s="47">
        <v>26249</v>
      </c>
      <c r="C160" s="48">
        <v>46</v>
      </c>
      <c r="D160" s="47" t="s">
        <v>764</v>
      </c>
      <c r="E160" s="49" t="s">
        <v>597</v>
      </c>
      <c r="F160" s="49" t="s">
        <v>782</v>
      </c>
      <c r="G160" t="str">
        <f>IFERROR(TRIM(LEFT(tblComponenten[[#This Row],[Leerweg Vak]], SEARCH(" ", tblComponenten[[#This Row],[Leerweg Vak]])-1)), TRIM(tblComponenten[[#This Row],[Leerweg Vak]]))</f>
        <v>GL</v>
      </c>
      <c r="H16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60" s="49" t="s">
        <v>40</v>
      </c>
      <c r="J16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61" spans="1:10" x14ac:dyDescent="0.35">
      <c r="A161" s="46">
        <v>238</v>
      </c>
      <c r="B161" s="47">
        <v>26249</v>
      </c>
      <c r="C161" s="48">
        <v>39</v>
      </c>
      <c r="D161" s="47" t="s">
        <v>765</v>
      </c>
      <c r="E161" s="49" t="s">
        <v>597</v>
      </c>
      <c r="F161" s="49" t="s">
        <v>783</v>
      </c>
      <c r="G161" t="str">
        <f>IFERROR(TRIM(LEFT(tblComponenten[[#This Row],[Leerweg Vak]], SEARCH(" ", tblComponenten[[#This Row],[Leerweg Vak]])-1)), TRIM(tblComponenten[[#This Row],[Leerweg Vak]]))</f>
        <v>GL</v>
      </c>
      <c r="H16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D&amp;P</v>
      </c>
      <c r="I161" s="49" t="s">
        <v>40</v>
      </c>
      <c r="J16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62" spans="1:10" x14ac:dyDescent="0.35">
      <c r="A162" s="46">
        <v>241</v>
      </c>
      <c r="B162" s="47">
        <v>26250</v>
      </c>
      <c r="C162" s="48">
        <v>32</v>
      </c>
      <c r="D162" s="47" t="s">
        <v>784</v>
      </c>
      <c r="E162" s="49" t="s">
        <v>592</v>
      </c>
      <c r="F162" s="49" t="s">
        <v>785</v>
      </c>
      <c r="G162" t="str">
        <f>IFERROR(TRIM(LEFT(tblComponenten[[#This Row],[Leerweg Vak]], SEARCH(" ", tblComponenten[[#This Row],[Leerweg Vak]])-1)), TRIM(tblComponenten[[#This Row],[Leerweg Vak]]))</f>
        <v>BB</v>
      </c>
      <c r="H16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2" s="49" t="s">
        <v>37</v>
      </c>
      <c r="J16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63" spans="1:10" x14ac:dyDescent="0.35">
      <c r="A163" s="46">
        <v>242</v>
      </c>
      <c r="B163" s="47">
        <v>26250</v>
      </c>
      <c r="C163" s="48">
        <v>32</v>
      </c>
      <c r="D163" s="47" t="s">
        <v>784</v>
      </c>
      <c r="E163" s="49" t="s">
        <v>592</v>
      </c>
      <c r="F163" s="49" t="s">
        <v>786</v>
      </c>
      <c r="G163" t="str">
        <f>IFERROR(TRIM(LEFT(tblComponenten[[#This Row],[Leerweg Vak]], SEARCH(" ", tblComponenten[[#This Row],[Leerweg Vak]])-1)), TRIM(tblComponenten[[#This Row],[Leerweg Vak]]))</f>
        <v>BB</v>
      </c>
      <c r="H16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3" s="49" t="s">
        <v>37</v>
      </c>
      <c r="J16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64" spans="1:10" x14ac:dyDescent="0.35">
      <c r="A164" s="46">
        <v>243</v>
      </c>
      <c r="B164" s="47">
        <v>26250</v>
      </c>
      <c r="C164" s="48">
        <v>32</v>
      </c>
      <c r="D164" s="47" t="s">
        <v>784</v>
      </c>
      <c r="E164" s="49" t="s">
        <v>592</v>
      </c>
      <c r="F164" s="49" t="s">
        <v>787</v>
      </c>
      <c r="G164" t="str">
        <f>IFERROR(TRIM(LEFT(tblComponenten[[#This Row],[Leerweg Vak]], SEARCH(" ", tblComponenten[[#This Row],[Leerweg Vak]])-1)), TRIM(tblComponenten[[#This Row],[Leerweg Vak]]))</f>
        <v>BB</v>
      </c>
      <c r="H16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4" s="49" t="s">
        <v>37</v>
      </c>
      <c r="J16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65" spans="1:10" x14ac:dyDescent="0.35">
      <c r="A165" s="46">
        <v>244</v>
      </c>
      <c r="B165" s="47">
        <v>26250</v>
      </c>
      <c r="C165" s="48">
        <v>32</v>
      </c>
      <c r="D165" s="47" t="s">
        <v>784</v>
      </c>
      <c r="E165" s="49" t="s">
        <v>592</v>
      </c>
      <c r="F165" s="49" t="s">
        <v>788</v>
      </c>
      <c r="G165" t="str">
        <f>IFERROR(TRIM(LEFT(tblComponenten[[#This Row],[Leerweg Vak]], SEARCH(" ", tblComponenten[[#This Row],[Leerweg Vak]])-1)), TRIM(tblComponenten[[#This Row],[Leerweg Vak]]))</f>
        <v>BB</v>
      </c>
      <c r="H16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5" s="49" t="s">
        <v>37</v>
      </c>
      <c r="J16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66" spans="1:10" x14ac:dyDescent="0.35">
      <c r="A166" s="46">
        <v>245</v>
      </c>
      <c r="B166" s="47">
        <v>26251</v>
      </c>
      <c r="C166" s="48">
        <v>32</v>
      </c>
      <c r="D166" s="47" t="s">
        <v>784</v>
      </c>
      <c r="E166" s="49" t="s">
        <v>597</v>
      </c>
      <c r="F166" s="49" t="s">
        <v>789</v>
      </c>
      <c r="G166" t="str">
        <f>IFERROR(TRIM(LEFT(tblComponenten[[#This Row],[Leerweg Vak]], SEARCH(" ", tblComponenten[[#This Row],[Leerweg Vak]])-1)), TRIM(tblComponenten[[#This Row],[Leerweg Vak]]))</f>
        <v>BB</v>
      </c>
      <c r="H16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6" s="49" t="s">
        <v>40</v>
      </c>
      <c r="J16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67" spans="1:10" x14ac:dyDescent="0.35">
      <c r="A167" s="46">
        <v>246</v>
      </c>
      <c r="B167" s="47">
        <v>26251</v>
      </c>
      <c r="C167" s="48">
        <v>32</v>
      </c>
      <c r="D167" s="47" t="s">
        <v>784</v>
      </c>
      <c r="E167" s="49" t="s">
        <v>597</v>
      </c>
      <c r="F167" s="49" t="s">
        <v>790</v>
      </c>
      <c r="G167" t="str">
        <f>IFERROR(TRIM(LEFT(tblComponenten[[#This Row],[Leerweg Vak]], SEARCH(" ", tblComponenten[[#This Row],[Leerweg Vak]])-1)), TRIM(tblComponenten[[#This Row],[Leerweg Vak]]))</f>
        <v>BB</v>
      </c>
      <c r="H16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7" s="49" t="s">
        <v>40</v>
      </c>
      <c r="J16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68" spans="1:10" x14ac:dyDescent="0.35">
      <c r="A168" s="46">
        <v>247</v>
      </c>
      <c r="B168" s="47">
        <v>26251</v>
      </c>
      <c r="C168" s="48">
        <v>32</v>
      </c>
      <c r="D168" s="47" t="s">
        <v>784</v>
      </c>
      <c r="E168" s="49" t="s">
        <v>597</v>
      </c>
      <c r="F168" s="49" t="s">
        <v>791</v>
      </c>
      <c r="G168" t="str">
        <f>IFERROR(TRIM(LEFT(tblComponenten[[#This Row],[Leerweg Vak]], SEARCH(" ", tblComponenten[[#This Row],[Leerweg Vak]])-1)), TRIM(tblComponenten[[#This Row],[Leerweg Vak]]))</f>
        <v>BB</v>
      </c>
      <c r="H16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8" s="49" t="s">
        <v>40</v>
      </c>
      <c r="J16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69" spans="1:10" x14ac:dyDescent="0.35">
      <c r="A169" s="46">
        <v>248</v>
      </c>
      <c r="B169" s="47">
        <v>26251</v>
      </c>
      <c r="C169" s="48">
        <v>32</v>
      </c>
      <c r="D169" s="47" t="s">
        <v>784</v>
      </c>
      <c r="E169" s="49" t="s">
        <v>597</v>
      </c>
      <c r="F169" s="49" t="s">
        <v>792</v>
      </c>
      <c r="G169" t="str">
        <f>IFERROR(TRIM(LEFT(tblComponenten[[#This Row],[Leerweg Vak]], SEARCH(" ", tblComponenten[[#This Row],[Leerweg Vak]])-1)), TRIM(tblComponenten[[#This Row],[Leerweg Vak]]))</f>
        <v>BB</v>
      </c>
      <c r="H16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69" s="49" t="s">
        <v>40</v>
      </c>
      <c r="J16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70" spans="1:10" x14ac:dyDescent="0.35">
      <c r="A170" s="46">
        <v>253</v>
      </c>
      <c r="B170" s="47">
        <v>26252</v>
      </c>
      <c r="C170" s="48">
        <v>34</v>
      </c>
      <c r="D170" s="47" t="s">
        <v>793</v>
      </c>
      <c r="E170" s="49" t="s">
        <v>592</v>
      </c>
      <c r="F170" s="49" t="s">
        <v>794</v>
      </c>
      <c r="G170" t="str">
        <f>IFERROR(TRIM(LEFT(tblComponenten[[#This Row],[Leerweg Vak]], SEARCH(" ", tblComponenten[[#This Row],[Leerweg Vak]])-1)), TRIM(tblComponenten[[#This Row],[Leerweg Vak]]))</f>
        <v>KB</v>
      </c>
      <c r="H17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0" s="49" t="s">
        <v>37</v>
      </c>
      <c r="J17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71" spans="1:10" x14ac:dyDescent="0.35">
      <c r="A171" s="46">
        <v>254</v>
      </c>
      <c r="B171" s="47">
        <v>26252</v>
      </c>
      <c r="C171" s="48">
        <v>34</v>
      </c>
      <c r="D171" s="47" t="s">
        <v>793</v>
      </c>
      <c r="E171" s="49" t="s">
        <v>592</v>
      </c>
      <c r="F171" s="49" t="s">
        <v>795</v>
      </c>
      <c r="G171" t="str">
        <f>IFERROR(TRIM(LEFT(tblComponenten[[#This Row],[Leerweg Vak]], SEARCH(" ", tblComponenten[[#This Row],[Leerweg Vak]])-1)), TRIM(tblComponenten[[#This Row],[Leerweg Vak]]))</f>
        <v>KB</v>
      </c>
      <c r="H17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1" s="49" t="s">
        <v>37</v>
      </c>
      <c r="J17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72" spans="1:10" x14ac:dyDescent="0.35">
      <c r="A172" s="46">
        <v>255</v>
      </c>
      <c r="B172" s="47">
        <v>26252</v>
      </c>
      <c r="C172" s="48">
        <v>34</v>
      </c>
      <c r="D172" s="47" t="s">
        <v>793</v>
      </c>
      <c r="E172" s="49" t="s">
        <v>592</v>
      </c>
      <c r="F172" s="49" t="s">
        <v>796</v>
      </c>
      <c r="G172" t="str">
        <f>IFERROR(TRIM(LEFT(tblComponenten[[#This Row],[Leerweg Vak]], SEARCH(" ", tblComponenten[[#This Row],[Leerweg Vak]])-1)), TRIM(tblComponenten[[#This Row],[Leerweg Vak]]))</f>
        <v>KB</v>
      </c>
      <c r="H172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2" s="49" t="s">
        <v>37</v>
      </c>
      <c r="J172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73" spans="1:10" x14ac:dyDescent="0.35">
      <c r="A173" s="46">
        <v>256</v>
      </c>
      <c r="B173" s="47">
        <v>26252</v>
      </c>
      <c r="C173" s="48">
        <v>34</v>
      </c>
      <c r="D173" s="47" t="s">
        <v>793</v>
      </c>
      <c r="E173" s="49" t="s">
        <v>592</v>
      </c>
      <c r="F173" s="49" t="s">
        <v>797</v>
      </c>
      <c r="G173" t="str">
        <f>IFERROR(TRIM(LEFT(tblComponenten[[#This Row],[Leerweg Vak]], SEARCH(" ", tblComponenten[[#This Row],[Leerweg Vak]])-1)), TRIM(tblComponenten[[#This Row],[Leerweg Vak]]))</f>
        <v>KB</v>
      </c>
      <c r="H173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3" s="49" t="s">
        <v>37</v>
      </c>
      <c r="J173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74" spans="1:10" x14ac:dyDescent="0.35">
      <c r="A174" s="46">
        <v>257</v>
      </c>
      <c r="B174" s="47">
        <v>26253</v>
      </c>
      <c r="C174" s="48">
        <v>34</v>
      </c>
      <c r="D174" s="47" t="s">
        <v>793</v>
      </c>
      <c r="E174" s="49" t="s">
        <v>597</v>
      </c>
      <c r="F174" s="49" t="s">
        <v>798</v>
      </c>
      <c r="G174" t="str">
        <f>IFERROR(TRIM(LEFT(tblComponenten[[#This Row],[Leerweg Vak]], SEARCH(" ", tblComponenten[[#This Row],[Leerweg Vak]])-1)), TRIM(tblComponenten[[#This Row],[Leerweg Vak]]))</f>
        <v>KB</v>
      </c>
      <c r="H174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4" s="49" t="s">
        <v>40</v>
      </c>
      <c r="J174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75" spans="1:10" x14ac:dyDescent="0.35">
      <c r="A175" s="46">
        <v>258</v>
      </c>
      <c r="B175" s="47">
        <v>26253</v>
      </c>
      <c r="C175" s="48">
        <v>34</v>
      </c>
      <c r="D175" s="47" t="s">
        <v>793</v>
      </c>
      <c r="E175" s="49" t="s">
        <v>597</v>
      </c>
      <c r="F175" s="49" t="s">
        <v>799</v>
      </c>
      <c r="G175" t="str">
        <f>IFERROR(TRIM(LEFT(tblComponenten[[#This Row],[Leerweg Vak]], SEARCH(" ", tblComponenten[[#This Row],[Leerweg Vak]])-1)), TRIM(tblComponenten[[#This Row],[Leerweg Vak]]))</f>
        <v>KB</v>
      </c>
      <c r="H175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5" s="49" t="s">
        <v>40</v>
      </c>
      <c r="J175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76" spans="1:10" x14ac:dyDescent="0.35">
      <c r="A176" s="46">
        <v>259</v>
      </c>
      <c r="B176" s="47">
        <v>26253</v>
      </c>
      <c r="C176" s="48">
        <v>34</v>
      </c>
      <c r="D176" s="47" t="s">
        <v>793</v>
      </c>
      <c r="E176" s="49" t="s">
        <v>597</v>
      </c>
      <c r="F176" s="49" t="s">
        <v>800</v>
      </c>
      <c r="G176" t="str">
        <f>IFERROR(TRIM(LEFT(tblComponenten[[#This Row],[Leerweg Vak]], SEARCH(" ", tblComponenten[[#This Row],[Leerweg Vak]])-1)), TRIM(tblComponenten[[#This Row],[Leerweg Vak]]))</f>
        <v>KB</v>
      </c>
      <c r="H176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6" s="49" t="s">
        <v>40</v>
      </c>
      <c r="J176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C</v>
      </c>
    </row>
    <row r="177" spans="1:10" x14ac:dyDescent="0.35">
      <c r="A177" s="46">
        <v>260</v>
      </c>
      <c r="B177" s="47">
        <v>26253</v>
      </c>
      <c r="C177" s="48">
        <v>34</v>
      </c>
      <c r="D177" s="47" t="s">
        <v>793</v>
      </c>
      <c r="E177" s="49" t="s">
        <v>597</v>
      </c>
      <c r="F177" s="49" t="s">
        <v>801</v>
      </c>
      <c r="G177" t="str">
        <f>IFERROR(TRIM(LEFT(tblComponenten[[#This Row],[Leerweg Vak]], SEARCH(" ", tblComponenten[[#This Row],[Leerweg Vak]])-1)), TRIM(tblComponenten[[#This Row],[Leerweg Vak]]))</f>
        <v>KB</v>
      </c>
      <c r="H177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7" s="49" t="s">
        <v>40</v>
      </c>
      <c r="J177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D</v>
      </c>
    </row>
    <row r="178" spans="1:10" x14ac:dyDescent="0.35">
      <c r="A178" s="46">
        <v>265</v>
      </c>
      <c r="B178" s="47">
        <v>26254</v>
      </c>
      <c r="C178" s="48">
        <v>48</v>
      </c>
      <c r="D178" s="47" t="s">
        <v>802</v>
      </c>
      <c r="E178" s="49" t="s">
        <v>592</v>
      </c>
      <c r="F178" s="49" t="s">
        <v>803</v>
      </c>
      <c r="G178" t="str">
        <f>IFERROR(TRIM(LEFT(tblComponenten[[#This Row],[Leerweg Vak]], SEARCH(" ", tblComponenten[[#This Row],[Leerweg Vak]])-1)), TRIM(tblComponenten[[#This Row],[Leerweg Vak]]))</f>
        <v>GL</v>
      </c>
      <c r="H178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8" s="49" t="s">
        <v>37</v>
      </c>
      <c r="J178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79" spans="1:10" x14ac:dyDescent="0.35">
      <c r="A179" s="46">
        <v>266</v>
      </c>
      <c r="B179" s="47">
        <v>26254</v>
      </c>
      <c r="C179" s="48">
        <v>48</v>
      </c>
      <c r="D179" s="47" t="s">
        <v>802</v>
      </c>
      <c r="E179" s="49" t="s">
        <v>592</v>
      </c>
      <c r="F179" s="49" t="s">
        <v>804</v>
      </c>
      <c r="G179" t="str">
        <f>IFERROR(TRIM(LEFT(tblComponenten[[#This Row],[Leerweg Vak]], SEARCH(" ", tblComponenten[[#This Row],[Leerweg Vak]])-1)), TRIM(tblComponenten[[#This Row],[Leerweg Vak]]))</f>
        <v>GL</v>
      </c>
      <c r="H179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79" s="49" t="s">
        <v>37</v>
      </c>
      <c r="J179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  <row r="180" spans="1:10" x14ac:dyDescent="0.35">
      <c r="A180" s="46">
        <v>267</v>
      </c>
      <c r="B180" s="47">
        <v>26255</v>
      </c>
      <c r="C180" s="48">
        <v>48</v>
      </c>
      <c r="D180" s="47" t="s">
        <v>802</v>
      </c>
      <c r="E180" s="49" t="s">
        <v>597</v>
      </c>
      <c r="F180" s="49" t="s">
        <v>805</v>
      </c>
      <c r="G180" t="str">
        <f>IFERROR(TRIM(LEFT(tblComponenten[[#This Row],[Leerweg Vak]], SEARCH(" ", tblComponenten[[#This Row],[Leerweg Vak]])-1)), TRIM(tblComponenten[[#This Row],[Leerweg Vak]]))</f>
        <v>GL</v>
      </c>
      <c r="H180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80" s="49" t="s">
        <v>40</v>
      </c>
      <c r="J180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A</v>
      </c>
    </row>
    <row r="181" spans="1:10" x14ac:dyDescent="0.35">
      <c r="A181" s="46">
        <v>268</v>
      </c>
      <c r="B181" s="47">
        <v>26255</v>
      </c>
      <c r="C181" s="48">
        <v>48</v>
      </c>
      <c r="D181" s="47" t="s">
        <v>802</v>
      </c>
      <c r="E181" s="49" t="s">
        <v>597</v>
      </c>
      <c r="F181" s="49" t="s">
        <v>806</v>
      </c>
      <c r="G181" t="str">
        <f>IFERROR(TRIM(LEFT(tblComponenten[[#This Row],[Leerweg Vak]], SEARCH(" ", tblComponenten[[#This Row],[Leerweg Vak]])-1)), TRIM(tblComponenten[[#This Row],[Leerweg Vak]]))</f>
        <v>GL</v>
      </c>
      <c r="H181" t="str">
        <f>_xlfn.LET(
  _xlpm.lv, TRIM(tblComponenten[[#This Row],[Leerweg Vak]]),
  _xlpm.pos, IFERROR(SEARCH(" ", _xlpm.lv), 0),
  _xlpm.rest, IF(_xlpm.pos&gt;0, MID(_xlpm.lv, _xlpm.pos+1, LEN(_xlpm.lv)), _xlpm.lv),
  _xlpm.first, IFERROR(LEFT(_xlpm.rest, SEARCH(" ", _xlpm.rest)-1), _xlpm.rest),
  TRIM(_xlpm.first)
)</f>
        <v>Groen</v>
      </c>
      <c r="I181" s="49" t="s">
        <v>40</v>
      </c>
      <c r="J181" s="50" t="str">
        <f>IFERROR(
  _xlfn.LET(
    _xlpm.txt, TRIM(MID(tblComponenten[[#This Row],[Beschrijving]], SEARCH("Onderdeel ", tblComponenten[[#This Row],[Beschrijving]]) + LEN("Onderdeel "), 50)),
    _xlpm.pos, SEARCH(" ", _xlpm.txt),
    IFERROR(LEFT(_xlpm.txt, _xlpm.pos-1), _xlpm.txt)
  ),
"")</f>
        <v>B</v>
      </c>
    </row>
  </sheetData>
  <phoneticPr fontId="2" type="noConversion"/>
  <conditionalFormatting sqref="C2:C181">
    <cfRule type="containsBlanks" dxfId="11" priority="1">
      <formula>LEN(TRIM(C2))=0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C3BFBA25AE4940BE10231247CCE8E9" ma:contentTypeVersion="20" ma:contentTypeDescription="Een nieuw document maken." ma:contentTypeScope="" ma:versionID="eeaef3265cb35b766b3000b15188bd2e">
  <xsd:schema xmlns:xsd="http://www.w3.org/2001/XMLSchema" xmlns:xs="http://www.w3.org/2001/XMLSchema" xmlns:p="http://schemas.microsoft.com/office/2006/metadata/properties" xmlns:ns2="152d9e11-a98f-4bdf-84a7-1c803e90908d" xmlns:ns3="fde175b1-afdf-4838-83f5-b73d517a3960" targetNamespace="http://schemas.microsoft.com/office/2006/metadata/properties" ma:root="true" ma:fieldsID="c59b06a5404904513fd2b9e4b53dc816" ns2:_="" ns3:_="">
    <xsd:import namespace="152d9e11-a98f-4bdf-84a7-1c803e90908d"/>
    <xsd:import namespace="fde175b1-afdf-4838-83f5-b73d517a3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Soort" minOccurs="0"/>
                <xsd:element ref="ns2:Datumoverleg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d9e11-a98f-4bdf-84a7-1c803e9090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oort" ma:index="11" nillable="true" ma:displayName="Soort" ma:format="Dropdown" ma:internalName="Soort">
      <xsd:simpleType>
        <xsd:restriction base="dms:Choice">
          <xsd:enumeration value="Verslag"/>
          <xsd:enumeration value="Agenda"/>
          <xsd:enumeration value="Overig"/>
        </xsd:restriction>
      </xsd:simpleType>
    </xsd:element>
    <xsd:element name="Datumoverleg" ma:index="12" nillable="true" ma:displayName="Datum overleg" ma:format="DateOnly" ma:internalName="Datumoverleg">
      <xsd:simpleType>
        <xsd:restriction base="dms:DateTim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175b1-afdf-4838-83f5-b73d517a3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e6deafd-4c54-4524-97f2-3f86f4f2138d}" ma:internalName="TaxCatchAll" ma:showField="CatchAllData" ma:web="fde175b1-afdf-4838-83f5-b73d517a3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d9e11-a98f-4bdf-84a7-1c803e90908d">
      <Terms xmlns="http://schemas.microsoft.com/office/infopath/2007/PartnerControls"/>
    </lcf76f155ced4ddcb4097134ff3c332f>
    <TaxCatchAll xmlns="fde175b1-afdf-4838-83f5-b73d517a3960" xsi:nil="true"/>
    <Soort xmlns="152d9e11-a98f-4bdf-84a7-1c803e90908d" xsi:nil="true"/>
    <SharedWithUsers xmlns="fde175b1-afdf-4838-83f5-b73d517a3960">
      <UserInfo>
        <DisplayName>Joost Kruis</DisplayName>
        <AccountId>30</AccountId>
        <AccountType/>
      </UserInfo>
      <UserInfo>
        <DisplayName>Harco Weemink</DisplayName>
        <AccountId>12</AccountId>
        <AccountType/>
      </UserInfo>
    </SharedWithUsers>
    <Datumoverleg xmlns="152d9e11-a98f-4bdf-84a7-1c803e90908d" xsi:nil="true"/>
  </documentManagement>
</p:properties>
</file>

<file path=customXml/itemProps1.xml><?xml version="1.0" encoding="utf-8"?>
<ds:datastoreItem xmlns:ds="http://schemas.openxmlformats.org/officeDocument/2006/customXml" ds:itemID="{C8CC666B-C8B0-4940-9A6E-18A5E3620D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E4C35E-C60A-462D-84ED-7E2D63EA2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d9e11-a98f-4bdf-84a7-1c803e90908d"/>
    <ds:schemaRef ds:uri="fde175b1-afdf-4838-83f5-b73d517a3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7FAB94-10B4-4672-86E7-D18C5B18E877}">
  <ds:schemaRefs>
    <ds:schemaRef ds:uri="152d9e11-a98f-4bdf-84a7-1c803e90908d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fde175b1-afdf-4838-83f5-b73d517a3960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66</vt:i4>
      </vt:variant>
    </vt:vector>
  </HeadingPairs>
  <TitlesOfParts>
    <vt:vector size="75" baseType="lpstr">
      <vt:lpstr>Opzoeken</vt:lpstr>
      <vt:lpstr>Omzettingstabel</vt:lpstr>
      <vt:lpstr>Berekening</vt:lpstr>
      <vt:lpstr>Data</vt:lpstr>
      <vt:lpstr>Schaallengtes</vt:lpstr>
      <vt:lpstr>Keuzelijsten</vt:lpstr>
      <vt:lpstr>Constanten</vt:lpstr>
      <vt:lpstr>Werkwijze intern</vt:lpstr>
      <vt:lpstr>Componenten</vt:lpstr>
      <vt:lpstr>AantalOnderdelenBestaat</vt:lpstr>
      <vt:lpstr>AantalScoresRelevantIngevuld</vt:lpstr>
      <vt:lpstr>Omzettingstabel!Afdrukbereik</vt:lpstr>
      <vt:lpstr>BestaatOnderdeelA</vt:lpstr>
      <vt:lpstr>BestaatOnderdeelB</vt:lpstr>
      <vt:lpstr>BestaatOnderdeelC</vt:lpstr>
      <vt:lpstr>BestaatOnderdeelD</vt:lpstr>
      <vt:lpstr>CijferDefinitiefGemaakt</vt:lpstr>
      <vt:lpstr>DefinitiefGemaakt</vt:lpstr>
      <vt:lpstr>HypothetischOnderdeelAVolledig</vt:lpstr>
      <vt:lpstr>HypothetischOnderdeelBVolledig</vt:lpstr>
      <vt:lpstr>HypothetischOnderdeelCVolledig</vt:lpstr>
      <vt:lpstr>HypothetischOnderdeelDVolledig</vt:lpstr>
      <vt:lpstr>KleurDefinitiefOnderdeelA</vt:lpstr>
      <vt:lpstr>KleurDefinitiefOnderdeelB</vt:lpstr>
      <vt:lpstr>KleurDefinitiefOnderdeelC</vt:lpstr>
      <vt:lpstr>KleurDefinitiefOnderdeelD</vt:lpstr>
      <vt:lpstr>KleurEersteAfname</vt:lpstr>
      <vt:lpstr>KleurHerkansing</vt:lpstr>
      <vt:lpstr>Leerweg</vt:lpstr>
      <vt:lpstr>lengte</vt:lpstr>
      <vt:lpstr>LetterA</vt:lpstr>
      <vt:lpstr>LetterB</vt:lpstr>
      <vt:lpstr>LetterC</vt:lpstr>
      <vt:lpstr>LetterD</vt:lpstr>
      <vt:lpstr>N_termDefinitiefGemaakt</vt:lpstr>
      <vt:lpstr>Nterm</vt:lpstr>
      <vt:lpstr>OptieGekozenOnderdeelA</vt:lpstr>
      <vt:lpstr>OptieGekozenOnderdeelB</vt:lpstr>
      <vt:lpstr>OptieGekozenOnderdeelC</vt:lpstr>
      <vt:lpstr>OptieGekozenOnderdeelD</vt:lpstr>
      <vt:lpstr>Profielvak</vt:lpstr>
      <vt:lpstr>RangeBerekening</vt:lpstr>
      <vt:lpstr>RangeCijfers</vt:lpstr>
      <vt:lpstr>RangeScores</vt:lpstr>
      <vt:lpstr>RelevantIngevuldOnderdeelA</vt:lpstr>
      <vt:lpstr>RelevantIngevuldOnderdeelB</vt:lpstr>
      <vt:lpstr>RelevantIngevuldOnderdeelC</vt:lpstr>
      <vt:lpstr>RelevantIngevuldOnderdeelD</vt:lpstr>
      <vt:lpstr>ResulterendeKleurOnderdeelA</vt:lpstr>
      <vt:lpstr>ResulterendeKleurOnderdeelB</vt:lpstr>
      <vt:lpstr>ResulterendeKleurOnderdeelC</vt:lpstr>
      <vt:lpstr>ResulterendeKleurOnderdeelD</vt:lpstr>
      <vt:lpstr>Schaallengte</vt:lpstr>
      <vt:lpstr>SchaallengteDefinitiefGemaakt</vt:lpstr>
      <vt:lpstr>SchaallengteHerkansingOnderdeelA</vt:lpstr>
      <vt:lpstr>SchaallengteHerkansingOnderdeelB</vt:lpstr>
      <vt:lpstr>SchaallengteHerkansingOnderdeelC</vt:lpstr>
      <vt:lpstr>SchaallengteHerkansingOnderdeelD</vt:lpstr>
      <vt:lpstr>ScoreAlleOnderdelenToelaatbaar</vt:lpstr>
      <vt:lpstr>ScoreDefinitiefGemaakt</vt:lpstr>
      <vt:lpstr>ScoreOnderdeelAToelaatbaar</vt:lpstr>
      <vt:lpstr>ScoreOnderdeelBToelaatbaar</vt:lpstr>
      <vt:lpstr>ScoreOnderdeelCToelaatbaar</vt:lpstr>
      <vt:lpstr>ScoreOnderdeelDToelaatbaar</vt:lpstr>
      <vt:lpstr>Stap123Ingevuld</vt:lpstr>
      <vt:lpstr>SubscoreOnderdeelA</vt:lpstr>
      <vt:lpstr>SubscoreOnderdeelB</vt:lpstr>
      <vt:lpstr>SubscoreOnderdeelC</vt:lpstr>
      <vt:lpstr>SubscoreOnderdeelD</vt:lpstr>
      <vt:lpstr>tbvOmzettingstabelOnderdeelA</vt:lpstr>
      <vt:lpstr>tbvOmzettingstabelOnderdeelB</vt:lpstr>
      <vt:lpstr>tbvOmzettingstabelOnderdeelC</vt:lpstr>
      <vt:lpstr>tbvOmzettingstabelOnderdeelD</vt:lpstr>
      <vt:lpstr>WaardeJa</vt:lpstr>
      <vt:lpstr>WaardeNee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Pilz</dc:creator>
  <cp:keywords/>
  <dc:description/>
  <cp:lastModifiedBy>Karin Pilz</cp:lastModifiedBy>
  <cp:revision>1</cp:revision>
  <dcterms:created xsi:type="dcterms:W3CDTF">2024-03-11T18:58:50Z</dcterms:created>
  <dcterms:modified xsi:type="dcterms:W3CDTF">2026-06-03T17:21:25Z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0x010100ACC3BFBA25AE4940BE10231247CCE8E9</vt:lpwstr>
  </property>
</Properties>
</file>